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U:\1.0 EXECUTIF\FAQ\"/>
    </mc:Choice>
  </mc:AlternateContent>
  <xr:revisionPtr revIDLastSave="0" documentId="8_{11A9AEE9-1CC9-4007-A706-E1A8126076C5}" xr6:coauthVersionLast="47" xr6:coauthVersionMax="47" xr10:uidLastSave="{00000000-0000-0000-0000-000000000000}"/>
  <bookViews>
    <workbookView xWindow="-120" yWindow="-120" windowWidth="29040" windowHeight="15720" tabRatio="956" activeTab="3" xr2:uid="{00000000-000D-0000-FFFF-FFFF00000000}"/>
  </bookViews>
  <sheets>
    <sheet name="Lire" sheetId="18" r:id="rId1"/>
    <sheet name="Calculette" sheetId="14" r:id="rId2"/>
    <sheet name="Rappel_CI_Réponses" sheetId="19" r:id="rId3"/>
    <sheet name="Rappel_CI" sheetId="21" r:id="rId4"/>
    <sheet name="Sans répéter les titres en H19" sheetId="17" state="hidden" r:id="rId5"/>
  </sheets>
  <definedNames>
    <definedName name="_xlnm.Print_Area" localSheetId="1">Calculette!$D$2:$U$142</definedName>
    <definedName name="_xlnm.Print_Area" localSheetId="3">Rappel_CI!$D$6:$Q$50</definedName>
    <definedName name="_xlnm.Print_Area" localSheetId="2">Rappel_CI_Réponses!$D$6:$Q$50</definedName>
    <definedName name="_xlnm.Print_Area" localSheetId="4">'Sans répéter les titres en H19'!$D$2:$U$142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 i="19" l="1"/>
  <c r="L15" i="19"/>
  <c r="K18" i="19"/>
  <c r="K17" i="19"/>
  <c r="K16" i="19"/>
  <c r="K15" i="19"/>
  <c r="L48" i="19" l="1"/>
  <c r="M48" i="19" s="1"/>
  <c r="L47" i="19"/>
  <c r="M47" i="19" s="1"/>
  <c r="L46" i="19"/>
  <c r="L45" i="19"/>
  <c r="M45" i="19" s="1"/>
  <c r="L44" i="19"/>
  <c r="M44" i="19" s="1"/>
  <c r="L43" i="19"/>
  <c r="L42" i="19"/>
  <c r="M42" i="19" s="1"/>
  <c r="L41" i="19"/>
  <c r="M41" i="19" s="1"/>
  <c r="L40" i="19"/>
  <c r="M40" i="19" s="1"/>
  <c r="I49" i="19"/>
  <c r="M46" i="19"/>
  <c r="K46" i="19"/>
  <c r="K45" i="19"/>
  <c r="K47" i="19"/>
  <c r="F49" i="19"/>
  <c r="E49" i="19"/>
  <c r="M43" i="19"/>
  <c r="K43" i="19"/>
  <c r="J43" i="19"/>
  <c r="K42" i="19"/>
  <c r="K41" i="19"/>
  <c r="K44" i="19"/>
  <c r="K40" i="19"/>
  <c r="J40" i="19"/>
  <c r="K48" i="19"/>
  <c r="N45" i="19" l="1"/>
  <c r="L49" i="19"/>
  <c r="Q40" i="19" s="1"/>
  <c r="Q41" i="19" s="1"/>
  <c r="N46" i="19"/>
  <c r="J49" i="19"/>
  <c r="N47" i="19"/>
  <c r="K49" i="19"/>
  <c r="M49" i="19"/>
  <c r="N44" i="19"/>
  <c r="N43" i="19"/>
  <c r="N41" i="19"/>
  <c r="N42" i="19"/>
  <c r="N48" i="19"/>
  <c r="N40" i="19"/>
  <c r="J36" i="19"/>
  <c r="T57" i="14"/>
  <c r="I25" i="19"/>
  <c r="G25" i="19"/>
  <c r="F25" i="19"/>
  <c r="E25" i="19"/>
  <c r="L23" i="19"/>
  <c r="M23" i="19" s="1"/>
  <c r="L22" i="19"/>
  <c r="M22" i="19" s="1"/>
  <c r="K23" i="19"/>
  <c r="K22" i="19"/>
  <c r="J23" i="19"/>
  <c r="J22" i="19"/>
  <c r="J25" i="19" l="1"/>
  <c r="N49" i="19"/>
  <c r="K25" i="19"/>
  <c r="M25" i="19"/>
  <c r="N23" i="19"/>
  <c r="N22" i="19"/>
  <c r="L25" i="19"/>
  <c r="L36" i="19" l="1"/>
  <c r="M36" i="19" s="1"/>
  <c r="K36" i="19"/>
  <c r="Q22" i="19"/>
  <c r="Q21" i="19"/>
  <c r="Q23" i="19" l="1"/>
  <c r="K37" i="19"/>
  <c r="I37" i="19"/>
  <c r="Q35" i="19" s="1"/>
  <c r="F37" i="19"/>
  <c r="E37" i="19"/>
  <c r="J37" i="19"/>
  <c r="L10" i="19"/>
  <c r="M10" i="19" s="1"/>
  <c r="K10" i="19"/>
  <c r="J10" i="19"/>
  <c r="J28" i="19"/>
  <c r="J32" i="19" s="1"/>
  <c r="I32" i="19"/>
  <c r="Q27" i="19" s="1"/>
  <c r="F32" i="19"/>
  <c r="E32" i="19"/>
  <c r="K29" i="19"/>
  <c r="L29" i="19"/>
  <c r="M29" i="19" s="1"/>
  <c r="K30" i="19"/>
  <c r="L30" i="19"/>
  <c r="M30" i="19" s="1"/>
  <c r="K31" i="19"/>
  <c r="L31" i="19"/>
  <c r="M31" i="19" s="1"/>
  <c r="L28" i="19"/>
  <c r="K28" i="19"/>
  <c r="N25" i="19"/>
  <c r="I19" i="19"/>
  <c r="Q14" i="19" s="1"/>
  <c r="H19" i="19"/>
  <c r="G19" i="19"/>
  <c r="F19" i="19"/>
  <c r="E19" i="19"/>
  <c r="I12" i="19"/>
  <c r="Q10" i="19" s="1"/>
  <c r="H12" i="19"/>
  <c r="G12" i="19"/>
  <c r="F12" i="19"/>
  <c r="E12" i="19"/>
  <c r="L18" i="19"/>
  <c r="M18" i="19" s="1"/>
  <c r="L17" i="19"/>
  <c r="L16" i="19"/>
  <c r="M16" i="19" s="1"/>
  <c r="M15" i="19"/>
  <c r="J18" i="19"/>
  <c r="J17" i="19"/>
  <c r="J16" i="19"/>
  <c r="J15" i="19"/>
  <c r="L9" i="19"/>
  <c r="M9" i="19" s="1"/>
  <c r="K9" i="19"/>
  <c r="J9" i="19"/>
  <c r="K12" i="19" l="1"/>
  <c r="M37" i="19"/>
  <c r="N36" i="19"/>
  <c r="N37" i="19" s="1"/>
  <c r="Q37" i="19" s="1"/>
  <c r="L37" i="19"/>
  <c r="Q36" i="19" s="1"/>
  <c r="N10" i="19"/>
  <c r="K32" i="19"/>
  <c r="K19" i="19"/>
  <c r="N16" i="19"/>
  <c r="N31" i="19"/>
  <c r="N9" i="19"/>
  <c r="L19" i="19"/>
  <c r="Q15" i="19" s="1"/>
  <c r="Q16" i="19" s="1"/>
  <c r="N18" i="19"/>
  <c r="M12" i="19"/>
  <c r="J12" i="19"/>
  <c r="M17" i="19"/>
  <c r="N17" i="19" s="1"/>
  <c r="L12" i="19"/>
  <c r="Q11" i="19" s="1"/>
  <c r="Q12" i="19" s="1"/>
  <c r="J19" i="19"/>
  <c r="N15" i="19"/>
  <c r="L32" i="19"/>
  <c r="Q28" i="19" s="1"/>
  <c r="N29" i="19"/>
  <c r="M28" i="19"/>
  <c r="N30" i="19"/>
  <c r="P95" i="14"/>
  <c r="P85" i="14"/>
  <c r="T139" i="17"/>
  <c r="K135" i="17"/>
  <c r="S137" i="17" s="1"/>
  <c r="T137" i="17" s="1"/>
  <c r="K133" i="17"/>
  <c r="X4" i="17" s="1"/>
  <c r="T128" i="17"/>
  <c r="T127" i="17"/>
  <c r="T126" i="17"/>
  <c r="T125" i="17"/>
  <c r="R122" i="17"/>
  <c r="S122" i="17" s="1"/>
  <c r="Q122" i="17"/>
  <c r="R121" i="17"/>
  <c r="S121" i="17" s="1"/>
  <c r="Q121" i="17"/>
  <c r="R120" i="17"/>
  <c r="S120" i="17" s="1"/>
  <c r="Q120" i="17"/>
  <c r="I120" i="17"/>
  <c r="E120" i="17"/>
  <c r="R117" i="17"/>
  <c r="S117" i="17" s="1"/>
  <c r="Q117" i="17"/>
  <c r="R116" i="17"/>
  <c r="S116" i="17" s="1"/>
  <c r="Q116" i="17"/>
  <c r="R115" i="17"/>
  <c r="S115" i="17" s="1"/>
  <c r="Q115" i="17"/>
  <c r="I115" i="17"/>
  <c r="E115" i="17"/>
  <c r="R112" i="17"/>
  <c r="S112" i="17" s="1"/>
  <c r="Q112" i="17"/>
  <c r="R111" i="17"/>
  <c r="S111" i="17" s="1"/>
  <c r="Q111" i="17"/>
  <c r="R110" i="17"/>
  <c r="S110" i="17" s="1"/>
  <c r="Q110" i="17"/>
  <c r="I110" i="17"/>
  <c r="E110" i="17"/>
  <c r="R107" i="17"/>
  <c r="S107" i="17" s="1"/>
  <c r="Q107" i="17"/>
  <c r="R106" i="17"/>
  <c r="S106" i="17" s="1"/>
  <c r="Q106" i="17"/>
  <c r="R105" i="17"/>
  <c r="S105" i="17" s="1"/>
  <c r="Q105" i="17"/>
  <c r="I105" i="17"/>
  <c r="E105" i="17"/>
  <c r="R102" i="17"/>
  <c r="S102" i="17" s="1"/>
  <c r="Q102" i="17"/>
  <c r="R101" i="17"/>
  <c r="S101" i="17" s="1"/>
  <c r="Q101" i="17"/>
  <c r="R100" i="17"/>
  <c r="S100" i="17" s="1"/>
  <c r="Q100" i="17"/>
  <c r="I100" i="17"/>
  <c r="E100" i="17"/>
  <c r="R97" i="17"/>
  <c r="S97" i="17" s="1"/>
  <c r="Q97" i="17"/>
  <c r="P97" i="17"/>
  <c r="R96" i="17"/>
  <c r="S96" i="17" s="1"/>
  <c r="Q96" i="17"/>
  <c r="R95" i="17"/>
  <c r="S95" i="17" s="1"/>
  <c r="Q95" i="17"/>
  <c r="I95" i="17"/>
  <c r="E95" i="17"/>
  <c r="R92" i="17"/>
  <c r="S92" i="17" s="1"/>
  <c r="Q92" i="17"/>
  <c r="R91" i="17"/>
  <c r="S91" i="17" s="1"/>
  <c r="Q91" i="17"/>
  <c r="R90" i="17"/>
  <c r="S90" i="17" s="1"/>
  <c r="Q90" i="17"/>
  <c r="I90" i="17"/>
  <c r="E90" i="17"/>
  <c r="R87" i="17"/>
  <c r="S87" i="17" s="1"/>
  <c r="Q87" i="17"/>
  <c r="P87" i="17"/>
  <c r="R86" i="17"/>
  <c r="S86" i="17" s="1"/>
  <c r="Q86" i="17"/>
  <c r="R85" i="17"/>
  <c r="S85" i="17" s="1"/>
  <c r="Q85" i="17"/>
  <c r="I85" i="17"/>
  <c r="E85" i="17"/>
  <c r="R82" i="17"/>
  <c r="S82" i="17" s="1"/>
  <c r="Q82" i="17"/>
  <c r="R81" i="17"/>
  <c r="S81" i="17" s="1"/>
  <c r="Q81" i="17"/>
  <c r="X80" i="17"/>
  <c r="R80" i="17"/>
  <c r="S80" i="17" s="1"/>
  <c r="Q80" i="17"/>
  <c r="I80" i="17"/>
  <c r="E80" i="17"/>
  <c r="T71" i="17"/>
  <c r="K67" i="17"/>
  <c r="S70" i="17" s="1"/>
  <c r="T70" i="17" s="1"/>
  <c r="K65" i="17"/>
  <c r="T60" i="17"/>
  <c r="T59" i="17"/>
  <c r="T58" i="17"/>
  <c r="T57" i="17"/>
  <c r="R54" i="17"/>
  <c r="S54" i="17" s="1"/>
  <c r="Q54" i="17"/>
  <c r="S53" i="17"/>
  <c r="R53" i="17"/>
  <c r="Q53" i="17"/>
  <c r="R52" i="17"/>
  <c r="S52" i="17" s="1"/>
  <c r="Q52" i="17"/>
  <c r="I52" i="17"/>
  <c r="E52" i="17"/>
  <c r="R49" i="17"/>
  <c r="S49" i="17" s="1"/>
  <c r="Q49" i="17"/>
  <c r="R48" i="17"/>
  <c r="S48" i="17" s="1"/>
  <c r="Q48" i="17"/>
  <c r="S47" i="17"/>
  <c r="R47" i="17"/>
  <c r="Q47" i="17"/>
  <c r="I47" i="17"/>
  <c r="E47" i="17"/>
  <c r="R44" i="17"/>
  <c r="S44" i="17" s="1"/>
  <c r="Q44" i="17"/>
  <c r="R43" i="17"/>
  <c r="S43" i="17" s="1"/>
  <c r="Q43" i="17"/>
  <c r="R42" i="17"/>
  <c r="S42" i="17" s="1"/>
  <c r="Q42" i="17"/>
  <c r="I42" i="17"/>
  <c r="E42" i="17"/>
  <c r="R39" i="17"/>
  <c r="S39" i="17" s="1"/>
  <c r="Q39" i="17"/>
  <c r="R38" i="17"/>
  <c r="S38" i="17" s="1"/>
  <c r="Q38" i="17"/>
  <c r="R37" i="17"/>
  <c r="S37" i="17" s="1"/>
  <c r="Q37" i="17"/>
  <c r="I37" i="17"/>
  <c r="E37" i="17"/>
  <c r="R34" i="17"/>
  <c r="S34" i="17" s="1"/>
  <c r="Q34" i="17"/>
  <c r="R33" i="17"/>
  <c r="S33" i="17" s="1"/>
  <c r="Q33" i="17"/>
  <c r="R32" i="17"/>
  <c r="S32" i="17" s="1"/>
  <c r="Q32" i="17"/>
  <c r="I32" i="17"/>
  <c r="E32" i="17"/>
  <c r="R29" i="17"/>
  <c r="S29" i="17" s="1"/>
  <c r="Q29" i="17"/>
  <c r="R28" i="17"/>
  <c r="S28" i="17" s="1"/>
  <c r="Q28" i="17"/>
  <c r="R27" i="17"/>
  <c r="S27" i="17" s="1"/>
  <c r="Q27" i="17"/>
  <c r="I27" i="17"/>
  <c r="E27" i="17"/>
  <c r="R24" i="17"/>
  <c r="S24" i="17" s="1"/>
  <c r="Q24" i="17"/>
  <c r="R23" i="17"/>
  <c r="S23" i="17" s="1"/>
  <c r="Q23" i="17"/>
  <c r="R22" i="17"/>
  <c r="S22" i="17" s="1"/>
  <c r="Q22" i="17"/>
  <c r="I22" i="17"/>
  <c r="E22" i="17"/>
  <c r="R19" i="17"/>
  <c r="S19" i="17" s="1"/>
  <c r="Q19" i="17"/>
  <c r="S18" i="17"/>
  <c r="R18" i="17"/>
  <c r="Q18" i="17"/>
  <c r="R17" i="17"/>
  <c r="S17" i="17" s="1"/>
  <c r="Q17" i="17"/>
  <c r="I17" i="17"/>
  <c r="E17" i="17"/>
  <c r="S14" i="17"/>
  <c r="R14" i="17"/>
  <c r="Q14" i="17"/>
  <c r="R13" i="17"/>
  <c r="S13" i="17" s="1"/>
  <c r="Q13" i="17"/>
  <c r="R12" i="17"/>
  <c r="Q12" i="17"/>
  <c r="I12" i="17"/>
  <c r="E12" i="17"/>
  <c r="P4" i="17"/>
  <c r="X3" i="17"/>
  <c r="P3" i="17"/>
  <c r="Q54" i="14"/>
  <c r="R54" i="14"/>
  <c r="S54" i="14" s="1"/>
  <c r="Q49" i="14"/>
  <c r="R49" i="14"/>
  <c r="S49" i="14" s="1"/>
  <c r="Q44" i="14"/>
  <c r="R44" i="14"/>
  <c r="S44" i="14" s="1"/>
  <c r="Q39" i="14"/>
  <c r="R39" i="14"/>
  <c r="S39" i="14" s="1"/>
  <c r="Q34" i="14"/>
  <c r="R34" i="14"/>
  <c r="S34" i="14" s="1"/>
  <c r="Q29" i="14"/>
  <c r="R29" i="14"/>
  <c r="S29" i="14" s="1"/>
  <c r="Q24" i="14"/>
  <c r="R24" i="14"/>
  <c r="S24" i="14" s="1"/>
  <c r="Q19" i="14"/>
  <c r="R19" i="14"/>
  <c r="S19" i="14" s="1"/>
  <c r="Q14" i="14"/>
  <c r="R14" i="14"/>
  <c r="S14" i="14" s="1"/>
  <c r="T128" i="14"/>
  <c r="T127" i="14"/>
  <c r="T126" i="14"/>
  <c r="T125" i="14"/>
  <c r="T60" i="14"/>
  <c r="T59" i="14"/>
  <c r="T58" i="14"/>
  <c r="X5" i="17" l="1"/>
  <c r="T97" i="17"/>
  <c r="M19" i="19"/>
  <c r="N12" i="19"/>
  <c r="N19" i="19"/>
  <c r="N28" i="19"/>
  <c r="N32" i="19" s="1"/>
  <c r="M32" i="19"/>
  <c r="Q132" i="17"/>
  <c r="Q64" i="17"/>
  <c r="S138" i="17"/>
  <c r="T138" i="17" s="1"/>
  <c r="R64" i="17"/>
  <c r="K69" i="17" s="1"/>
  <c r="G65" i="17"/>
  <c r="G69" i="17" s="1"/>
  <c r="P92" i="17" s="1"/>
  <c r="T92" i="17" s="1"/>
  <c r="G133" i="17"/>
  <c r="G137" i="17" s="1"/>
  <c r="S132" i="17"/>
  <c r="P37" i="17"/>
  <c r="T37" i="17" s="1"/>
  <c r="P33" i="17"/>
  <c r="T33" i="17" s="1"/>
  <c r="P29" i="17"/>
  <c r="T29" i="17" s="1"/>
  <c r="P107" i="17"/>
  <c r="T107" i="17" s="1"/>
  <c r="P48" i="17"/>
  <c r="T48" i="17" s="1"/>
  <c r="P44" i="17"/>
  <c r="T44" i="17" s="1"/>
  <c r="P32" i="17"/>
  <c r="T32" i="17" s="1"/>
  <c r="P28" i="17"/>
  <c r="T28" i="17" s="1"/>
  <c r="P24" i="17"/>
  <c r="T24" i="17" s="1"/>
  <c r="P12" i="17"/>
  <c r="P117" i="17"/>
  <c r="T117" i="17" s="1"/>
  <c r="P38" i="17"/>
  <c r="T38" i="17" s="1"/>
  <c r="P22" i="17"/>
  <c r="T22" i="17" s="1"/>
  <c r="P122" i="17"/>
  <c r="T122" i="17" s="1"/>
  <c r="P102" i="17"/>
  <c r="T102" i="17" s="1"/>
  <c r="P82" i="17"/>
  <c r="T82" i="17" s="1"/>
  <c r="P47" i="17"/>
  <c r="T47" i="17" s="1"/>
  <c r="P43" i="17"/>
  <c r="T43" i="17" s="1"/>
  <c r="P39" i="17"/>
  <c r="T39" i="17" s="1"/>
  <c r="P27" i="17"/>
  <c r="T27" i="17" s="1"/>
  <c r="P23" i="17"/>
  <c r="T23" i="17" s="1"/>
  <c r="P19" i="17"/>
  <c r="T19" i="17" s="1"/>
  <c r="P42" i="17"/>
  <c r="T42" i="17" s="1"/>
  <c r="P34" i="17"/>
  <c r="T34" i="17" s="1"/>
  <c r="P14" i="17"/>
  <c r="T14" i="17" s="1"/>
  <c r="T87" i="17"/>
  <c r="R132" i="17"/>
  <c r="S12" i="17"/>
  <c r="S64" i="17" s="1"/>
  <c r="S69" i="17"/>
  <c r="T69" i="17" s="1"/>
  <c r="P54" i="17" l="1"/>
  <c r="T54" i="17" s="1"/>
  <c r="P13" i="17"/>
  <c r="T13" i="17" s="1"/>
  <c r="Q29" i="19"/>
  <c r="P53" i="17"/>
  <c r="T53" i="17" s="1"/>
  <c r="P52" i="17"/>
  <c r="T52" i="17" s="1"/>
  <c r="P121" i="17"/>
  <c r="T121" i="17" s="1"/>
  <c r="P111" i="17"/>
  <c r="T111" i="17" s="1"/>
  <c r="P101" i="17"/>
  <c r="T101" i="17" s="1"/>
  <c r="P91" i="17"/>
  <c r="T91" i="17" s="1"/>
  <c r="P81" i="17"/>
  <c r="T81" i="17" s="1"/>
  <c r="P120" i="17"/>
  <c r="T120" i="17" s="1"/>
  <c r="P110" i="17"/>
  <c r="T110" i="17" s="1"/>
  <c r="P100" i="17"/>
  <c r="T100" i="17" s="1"/>
  <c r="P90" i="17"/>
  <c r="T90" i="17" s="1"/>
  <c r="P80" i="17"/>
  <c r="P116" i="17"/>
  <c r="T116" i="17" s="1"/>
  <c r="P106" i="17"/>
  <c r="T106" i="17" s="1"/>
  <c r="P96" i="17"/>
  <c r="P86" i="17"/>
  <c r="T86" i="17" s="1"/>
  <c r="P115" i="17"/>
  <c r="T115" i="17" s="1"/>
  <c r="P105" i="17"/>
  <c r="T105" i="17" s="1"/>
  <c r="P95" i="17"/>
  <c r="T95" i="17" s="1"/>
  <c r="P85" i="17"/>
  <c r="T85" i="17" s="1"/>
  <c r="S68" i="17"/>
  <c r="T68" i="17" s="1"/>
  <c r="T96" i="17"/>
  <c r="P112" i="17"/>
  <c r="T112" i="17" s="1"/>
  <c r="P18" i="17"/>
  <c r="T18" i="17" s="1"/>
  <c r="P17" i="17"/>
  <c r="T17" i="17" s="1"/>
  <c r="P49" i="17"/>
  <c r="T49" i="17" s="1"/>
  <c r="T80" i="17"/>
  <c r="T12" i="17"/>
  <c r="S136" i="17"/>
  <c r="T136" i="17" s="1"/>
  <c r="K137" i="17"/>
  <c r="T132" i="17" l="1"/>
  <c r="T141" i="17" s="1"/>
  <c r="T4" i="17" s="1"/>
  <c r="P132" i="17"/>
  <c r="P64" i="17"/>
  <c r="T64" i="17"/>
  <c r="T73" i="17" s="1"/>
  <c r="X73" i="17" s="1"/>
  <c r="T3" i="17" l="1"/>
  <c r="T5" i="17" s="1"/>
  <c r="X9" i="17" s="1"/>
  <c r="X80" i="14" l="1"/>
  <c r="T139" i="14"/>
  <c r="K135" i="14"/>
  <c r="S137" i="14" s="1"/>
  <c r="T137" i="14" s="1"/>
  <c r="R122" i="14"/>
  <c r="S122" i="14" s="1"/>
  <c r="Q122" i="14"/>
  <c r="R121" i="14"/>
  <c r="S121" i="14" s="1"/>
  <c r="Q121" i="14"/>
  <c r="R120" i="14"/>
  <c r="S120" i="14" s="1"/>
  <c r="Q120" i="14"/>
  <c r="I120" i="14"/>
  <c r="E120" i="14"/>
  <c r="R117" i="14"/>
  <c r="S117" i="14" s="1"/>
  <c r="Q117" i="14"/>
  <c r="R116" i="14"/>
  <c r="S116" i="14" s="1"/>
  <c r="Q116" i="14"/>
  <c r="R115" i="14"/>
  <c r="S115" i="14" s="1"/>
  <c r="Q115" i="14"/>
  <c r="I115" i="14"/>
  <c r="E115" i="14"/>
  <c r="R112" i="14"/>
  <c r="S112" i="14" s="1"/>
  <c r="Q112" i="14"/>
  <c r="R111" i="14"/>
  <c r="S111" i="14" s="1"/>
  <c r="Q111" i="14"/>
  <c r="R110" i="14"/>
  <c r="S110" i="14" s="1"/>
  <c r="Q110" i="14"/>
  <c r="I110" i="14"/>
  <c r="E110" i="14"/>
  <c r="R107" i="14"/>
  <c r="S107" i="14" s="1"/>
  <c r="Q107" i="14"/>
  <c r="R106" i="14"/>
  <c r="S106" i="14" s="1"/>
  <c r="Q106" i="14"/>
  <c r="R105" i="14"/>
  <c r="S105" i="14" s="1"/>
  <c r="Q105" i="14"/>
  <c r="I105" i="14"/>
  <c r="E105" i="14"/>
  <c r="R102" i="14"/>
  <c r="S102" i="14" s="1"/>
  <c r="Q102" i="14"/>
  <c r="R101" i="14"/>
  <c r="S101" i="14" s="1"/>
  <c r="Q100" i="14"/>
  <c r="I100" i="14"/>
  <c r="P97" i="14"/>
  <c r="Q97" i="14"/>
  <c r="R96" i="14"/>
  <c r="S96" i="14" s="1"/>
  <c r="Q96" i="14"/>
  <c r="R95" i="14"/>
  <c r="S95" i="14" s="1"/>
  <c r="Q95" i="14"/>
  <c r="I95" i="14"/>
  <c r="E95" i="14"/>
  <c r="Q92" i="14"/>
  <c r="R91" i="14"/>
  <c r="S91" i="14" s="1"/>
  <c r="Q91" i="14"/>
  <c r="R90" i="14"/>
  <c r="S90" i="14" s="1"/>
  <c r="Q90" i="14"/>
  <c r="I90" i="14"/>
  <c r="R87" i="14"/>
  <c r="S87" i="14" s="1"/>
  <c r="Q87" i="14"/>
  <c r="P87" i="14"/>
  <c r="R86" i="14"/>
  <c r="S86" i="14" s="1"/>
  <c r="Q86" i="14"/>
  <c r="Q85" i="14"/>
  <c r="I85" i="14"/>
  <c r="E85" i="14"/>
  <c r="R82" i="14"/>
  <c r="S82" i="14" s="1"/>
  <c r="Q82" i="14"/>
  <c r="Q81" i="14"/>
  <c r="R80" i="14"/>
  <c r="I80" i="14"/>
  <c r="K67" i="14"/>
  <c r="E90" i="14" l="1"/>
  <c r="R92" i="14"/>
  <c r="S92" i="14" s="1"/>
  <c r="R97" i="14"/>
  <c r="S97" i="14" s="1"/>
  <c r="T97" i="14" s="1"/>
  <c r="R85" i="14"/>
  <c r="S85" i="14" s="1"/>
  <c r="R100" i="14"/>
  <c r="S100" i="14" s="1"/>
  <c r="Q101" i="14"/>
  <c r="S138" i="14"/>
  <c r="T138" i="14" s="1"/>
  <c r="S80" i="14"/>
  <c r="T87" i="14"/>
  <c r="K133" i="14"/>
  <c r="X4" i="14" s="1"/>
  <c r="R81" i="14"/>
  <c r="S81" i="14" s="1"/>
  <c r="E80" i="14"/>
  <c r="Q80" i="14"/>
  <c r="E100" i="14"/>
  <c r="Q33" i="14"/>
  <c r="R32" i="14"/>
  <c r="S32" i="14" s="1"/>
  <c r="T71" i="14"/>
  <c r="S70" i="14"/>
  <c r="T70" i="14" s="1"/>
  <c r="S69" i="14"/>
  <c r="T69" i="14" s="1"/>
  <c r="R53" i="14"/>
  <c r="S53" i="14" s="1"/>
  <c r="Q53" i="14"/>
  <c r="R52" i="14"/>
  <c r="S52" i="14" s="1"/>
  <c r="Q52" i="14"/>
  <c r="I52" i="14"/>
  <c r="E52" i="14"/>
  <c r="R48" i="14"/>
  <c r="S48" i="14" s="1"/>
  <c r="Q48" i="14"/>
  <c r="R47" i="14"/>
  <c r="S47" i="14" s="1"/>
  <c r="Q47" i="14"/>
  <c r="I47" i="14"/>
  <c r="E47" i="14"/>
  <c r="R43" i="14"/>
  <c r="S43" i="14" s="1"/>
  <c r="Q43" i="14"/>
  <c r="R42" i="14"/>
  <c r="S42" i="14" s="1"/>
  <c r="Q42" i="14"/>
  <c r="I42" i="14"/>
  <c r="E42" i="14"/>
  <c r="R38" i="14"/>
  <c r="S38" i="14" s="1"/>
  <c r="Q38" i="14"/>
  <c r="R37" i="14"/>
  <c r="S37" i="14" s="1"/>
  <c r="Q37" i="14"/>
  <c r="I37" i="14"/>
  <c r="E37" i="14"/>
  <c r="I32" i="14"/>
  <c r="R28" i="14"/>
  <c r="S28" i="14" s="1"/>
  <c r="Q28" i="14"/>
  <c r="R27" i="14"/>
  <c r="S27" i="14" s="1"/>
  <c r="Q27" i="14"/>
  <c r="I27" i="14"/>
  <c r="E27" i="14"/>
  <c r="Q23" i="14"/>
  <c r="R23" i="14"/>
  <c r="S23" i="14" s="1"/>
  <c r="R22" i="14"/>
  <c r="S22" i="14" s="1"/>
  <c r="I22" i="14"/>
  <c r="R18" i="14"/>
  <c r="S18" i="14" s="1"/>
  <c r="Q18" i="14"/>
  <c r="Q17" i="14"/>
  <c r="I17" i="14"/>
  <c r="E17" i="14"/>
  <c r="R13" i="14"/>
  <c r="S13" i="14" s="1"/>
  <c r="I12" i="14"/>
  <c r="P4" i="14"/>
  <c r="P3" i="14"/>
  <c r="R12" i="14" l="1"/>
  <c r="S12" i="14" s="1"/>
  <c r="K65" i="14"/>
  <c r="X3" i="14" s="1"/>
  <c r="X5" i="14" s="1"/>
  <c r="Q132" i="14"/>
  <c r="R132" i="14"/>
  <c r="G133" i="14"/>
  <c r="G137" i="14" s="1"/>
  <c r="P110" i="14" s="1"/>
  <c r="S132" i="14"/>
  <c r="R17" i="14"/>
  <c r="S17" i="14" s="1"/>
  <c r="R33" i="14"/>
  <c r="S33" i="14" s="1"/>
  <c r="E12" i="14"/>
  <c r="E32" i="14"/>
  <c r="Q32" i="14"/>
  <c r="Q12" i="14"/>
  <c r="Q13" i="14"/>
  <c r="E22" i="14"/>
  <c r="Q22" i="14"/>
  <c r="P116" i="14" l="1"/>
  <c r="P106" i="14"/>
  <c r="P96" i="14"/>
  <c r="P86" i="14"/>
  <c r="P80" i="14"/>
  <c r="P115" i="14"/>
  <c r="P105" i="14"/>
  <c r="P81" i="14"/>
  <c r="P121" i="14"/>
  <c r="P111" i="14"/>
  <c r="P101" i="14"/>
  <c r="P91" i="14"/>
  <c r="P120" i="14"/>
  <c r="P100" i="14"/>
  <c r="P90" i="14"/>
  <c r="G65" i="14"/>
  <c r="G69" i="14" s="1"/>
  <c r="S64" i="14"/>
  <c r="Q64" i="14"/>
  <c r="R64" i="14"/>
  <c r="K69" i="14" s="1"/>
  <c r="S136" i="14"/>
  <c r="T136" i="14" s="1"/>
  <c r="K137" i="14"/>
  <c r="T96" i="14" l="1"/>
  <c r="T86" i="14"/>
  <c r="T85" i="14"/>
  <c r="T95" i="14"/>
  <c r="P54" i="14"/>
  <c r="T54" i="14" s="1"/>
  <c r="P34" i="14"/>
  <c r="T34" i="14" s="1"/>
  <c r="P14" i="14"/>
  <c r="T14" i="14" s="1"/>
  <c r="P49" i="14"/>
  <c r="T49" i="14" s="1"/>
  <c r="P44" i="14"/>
  <c r="T44" i="14" s="1"/>
  <c r="P24" i="14"/>
  <c r="T24" i="14" s="1"/>
  <c r="P39" i="14"/>
  <c r="T39" i="14" s="1"/>
  <c r="P19" i="14"/>
  <c r="T19" i="14" s="1"/>
  <c r="P29" i="14"/>
  <c r="T29" i="14" s="1"/>
  <c r="P18" i="14"/>
  <c r="T18" i="14" s="1"/>
  <c r="P17" i="14"/>
  <c r="T17" i="14" s="1"/>
  <c r="P27" i="14"/>
  <c r="T27" i="14" s="1"/>
  <c r="P28" i="14"/>
  <c r="T28" i="14" s="1"/>
  <c r="P102" i="14"/>
  <c r="T102" i="14" s="1"/>
  <c r="P112" i="14"/>
  <c r="T112" i="14" s="1"/>
  <c r="P53" i="14"/>
  <c r="T53" i="14" s="1"/>
  <c r="P47" i="14"/>
  <c r="T47" i="14" s="1"/>
  <c r="S68" i="14"/>
  <c r="T68" i="14" s="1"/>
  <c r="P42" i="14"/>
  <c r="T42" i="14" s="1"/>
  <c r="P122" i="14"/>
  <c r="T122" i="14" s="1"/>
  <c r="P117" i="14"/>
  <c r="T117" i="14" s="1"/>
  <c r="T116" i="14"/>
  <c r="P107" i="14"/>
  <c r="T107" i="14" s="1"/>
  <c r="T90" i="14"/>
  <c r="P92" i="14"/>
  <c r="T92" i="14" s="1"/>
  <c r="P82" i="14"/>
  <c r="T82" i="14" s="1"/>
  <c r="T121" i="14"/>
  <c r="T111" i="14"/>
  <c r="T100" i="14"/>
  <c r="T91" i="14"/>
  <c r="T110" i="14"/>
  <c r="T105" i="14"/>
  <c r="T120" i="14"/>
  <c r="T115" i="14"/>
  <c r="T106" i="14"/>
  <c r="T101" i="14"/>
  <c r="T81" i="14"/>
  <c r="P48" i="14"/>
  <c r="T48" i="14" s="1"/>
  <c r="P32" i="14"/>
  <c r="T32" i="14" s="1"/>
  <c r="P38" i="14"/>
  <c r="T38" i="14" s="1"/>
  <c r="P52" i="14"/>
  <c r="T52" i="14" s="1"/>
  <c r="P23" i="14"/>
  <c r="T23" i="14" s="1"/>
  <c r="P43" i="14"/>
  <c r="T43" i="14" s="1"/>
  <c r="P33" i="14"/>
  <c r="T33" i="14" s="1"/>
  <c r="P37" i="14"/>
  <c r="T37" i="14" s="1"/>
  <c r="P13" i="14"/>
  <c r="T13" i="14" s="1"/>
  <c r="P22" i="14"/>
  <c r="T22" i="14" s="1"/>
  <c r="P12" i="14"/>
  <c r="T12" i="14" l="1"/>
  <c r="T64" i="14" s="1"/>
  <c r="T73" i="14" s="1"/>
  <c r="T3" i="14" s="1"/>
  <c r="P64" i="14"/>
  <c r="P132" i="14"/>
  <c r="T80" i="14"/>
  <c r="T132" i="14" s="1"/>
  <c r="T141" i="14" s="1"/>
  <c r="T4" i="14" s="1"/>
  <c r="T5" i="14" l="1"/>
  <c r="X9" i="14" s="1"/>
  <c r="X7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Service de l'informatique</author>
  </authors>
  <commentList>
    <comment ref="G8" authorId="0" shapeId="0" xr:uid="{00000000-0006-0000-0100-000001000000}">
      <text>
        <r>
          <rPr>
            <b/>
            <sz val="8"/>
            <color indexed="10"/>
            <rFont val="Tahoma"/>
            <family val="2"/>
          </rPr>
          <t>Commentaires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Légaré</author>
    <author>C. Biron</author>
    <author>Service de l'informatique</author>
  </authors>
  <commentList>
    <comment ref="G11" authorId="0" shapeId="0" xr:uid="{00000000-0006-0000-0200-000001000000}">
      <text>
        <r>
          <rPr>
            <b/>
            <sz val="9"/>
            <color indexed="81"/>
            <rFont val="Tahoma"/>
            <family val="2"/>
          </rPr>
          <t>Inscrire la pondération du cours</t>
        </r>
      </text>
    </comment>
    <comment ref="K11" authorId="1" shapeId="0" xr:uid="{00000000-0006-0000-0200-000002000000}">
      <text>
        <r>
          <rPr>
            <sz val="8"/>
            <color indexed="81"/>
            <rFont val="Tahoma"/>
            <family val="2"/>
          </rPr>
          <t xml:space="preserve">Inscrire le nombre d'heures de cours enseigné par semaine pour ce cours </t>
        </r>
      </text>
    </comment>
    <comment ref="M11" authorId="0" shapeId="0" xr:uid="{00000000-0006-0000-0200-000003000000}">
      <text>
        <r>
          <rPr>
            <sz val="9"/>
            <color indexed="81"/>
            <rFont val="Tahoma"/>
            <family val="2"/>
          </rPr>
          <t>Lorsqu'un cours est répété ou une partie de cours est répétée, choissir Rép. dans le menu déroulant.</t>
        </r>
      </text>
    </comment>
    <comment ref="O11" authorId="2" shapeId="0" xr:uid="{00000000-0006-0000-0200-000004000000}">
      <text>
        <r>
          <rPr>
            <b/>
            <sz val="8"/>
            <color indexed="81"/>
            <rFont val="Tahoma"/>
            <family val="2"/>
          </rPr>
          <t>Nombre</t>
        </r>
        <r>
          <rPr>
            <sz val="8"/>
            <color indexed="81"/>
            <rFont val="Tahoma"/>
            <family val="2"/>
          </rPr>
          <t xml:space="preserve"> d'étudiants rencontré par semaines dans ce cours</t>
        </r>
      </text>
    </comment>
    <comment ref="K16" authorId="1" shapeId="0" xr:uid="{00000000-0006-0000-0200-000005000000}">
      <text>
        <r>
          <rPr>
            <sz val="8"/>
            <color indexed="81"/>
            <rFont val="Tahoma"/>
            <family val="2"/>
          </rPr>
          <t xml:space="preserve">Inscrire le nombre d'heures de cours enseigné par semaine pour ce cours </t>
        </r>
      </text>
    </comment>
    <comment ref="M16" authorId="0" shapeId="0" xr:uid="{00000000-0006-0000-0200-000006000000}">
      <text>
        <r>
          <rPr>
            <sz val="9"/>
            <color indexed="81"/>
            <rFont val="Tahoma"/>
            <family val="2"/>
          </rPr>
          <t>Lorsqu'un cours est répété ou une partie de cours est répétée, choissir Rép. dans le menu déroulant.</t>
        </r>
      </text>
    </comment>
    <comment ref="O16" authorId="2" shapeId="0" xr:uid="{00000000-0006-0000-0200-000007000000}">
      <text>
        <r>
          <rPr>
            <b/>
            <sz val="8"/>
            <color indexed="81"/>
            <rFont val="Tahoma"/>
            <family val="2"/>
          </rPr>
          <t>Nombre</t>
        </r>
        <r>
          <rPr>
            <sz val="8"/>
            <color indexed="81"/>
            <rFont val="Tahoma"/>
            <family val="2"/>
          </rPr>
          <t xml:space="preserve"> d'étudiants rencontré par semaines dans ce cours</t>
        </r>
      </text>
    </comment>
    <comment ref="K21" authorId="1" shapeId="0" xr:uid="{00000000-0006-0000-0200-000008000000}">
      <text>
        <r>
          <rPr>
            <sz val="8"/>
            <color indexed="81"/>
            <rFont val="Tahoma"/>
            <family val="2"/>
          </rPr>
          <t xml:space="preserve">Inscrire le nombre d'heures de cours enseigné par semaine pour ce cours </t>
        </r>
      </text>
    </comment>
    <comment ref="M21" authorId="0" shapeId="0" xr:uid="{00000000-0006-0000-0200-000009000000}">
      <text>
        <r>
          <rPr>
            <sz val="9"/>
            <color indexed="81"/>
            <rFont val="Tahoma"/>
            <family val="2"/>
          </rPr>
          <t>Lorsqu'un cours est répété ou une partie de cours est répétée, choissir Rép. dans le menu déroulant.</t>
        </r>
      </text>
    </comment>
    <comment ref="O21" authorId="2" shapeId="0" xr:uid="{00000000-0006-0000-0200-00000A000000}">
      <text>
        <r>
          <rPr>
            <b/>
            <sz val="8"/>
            <color indexed="81"/>
            <rFont val="Tahoma"/>
            <family val="2"/>
          </rPr>
          <t>Nombre</t>
        </r>
        <r>
          <rPr>
            <sz val="8"/>
            <color indexed="81"/>
            <rFont val="Tahoma"/>
            <family val="2"/>
          </rPr>
          <t xml:space="preserve"> d'étudiants rencontré par semaines dans ce cours</t>
        </r>
      </text>
    </comment>
    <comment ref="K26" authorId="1" shapeId="0" xr:uid="{00000000-0006-0000-0200-00000B000000}">
      <text>
        <r>
          <rPr>
            <sz val="8"/>
            <color indexed="81"/>
            <rFont val="Tahoma"/>
            <family val="2"/>
          </rPr>
          <t xml:space="preserve">Inscrire le nombre d'heures de cours enseigné par semaine pour ce cours </t>
        </r>
      </text>
    </comment>
    <comment ref="M26" authorId="0" shapeId="0" xr:uid="{00000000-0006-0000-0200-00000C000000}">
      <text>
        <r>
          <rPr>
            <sz val="9"/>
            <color indexed="81"/>
            <rFont val="Tahoma"/>
            <family val="2"/>
          </rPr>
          <t>Lorsqu'un cours est répété ou une partie de cours est répétée, choissir Rép. dans le menu déroulant.</t>
        </r>
      </text>
    </comment>
    <comment ref="O26" authorId="2" shapeId="0" xr:uid="{00000000-0006-0000-0200-00000D000000}">
      <text>
        <r>
          <rPr>
            <b/>
            <sz val="8"/>
            <color indexed="81"/>
            <rFont val="Tahoma"/>
            <family val="2"/>
          </rPr>
          <t>Nombre</t>
        </r>
        <r>
          <rPr>
            <sz val="8"/>
            <color indexed="81"/>
            <rFont val="Tahoma"/>
            <family val="2"/>
          </rPr>
          <t xml:space="preserve"> d'étudiants rencontré par semaines dans ce cours</t>
        </r>
      </text>
    </comment>
    <comment ref="K31" authorId="1" shapeId="0" xr:uid="{00000000-0006-0000-0200-00000E000000}">
      <text>
        <r>
          <rPr>
            <sz val="8"/>
            <color indexed="81"/>
            <rFont val="Tahoma"/>
            <family val="2"/>
          </rPr>
          <t xml:space="preserve">Inscrire le nombre d'heures de cours enseigné par semaine pour ce cours </t>
        </r>
      </text>
    </comment>
    <comment ref="M31" authorId="0" shapeId="0" xr:uid="{00000000-0006-0000-0200-00000F000000}">
      <text>
        <r>
          <rPr>
            <sz val="9"/>
            <color indexed="81"/>
            <rFont val="Tahoma"/>
            <family val="2"/>
          </rPr>
          <t>Lorsqu'un cours est répété ou une partie de cours est répétée, choissir Rép. dans le menu déroulant.</t>
        </r>
      </text>
    </comment>
    <comment ref="O31" authorId="2" shapeId="0" xr:uid="{00000000-0006-0000-0200-000010000000}">
      <text>
        <r>
          <rPr>
            <b/>
            <sz val="8"/>
            <color indexed="81"/>
            <rFont val="Tahoma"/>
            <family val="2"/>
          </rPr>
          <t>Nombre</t>
        </r>
        <r>
          <rPr>
            <sz val="8"/>
            <color indexed="81"/>
            <rFont val="Tahoma"/>
            <family val="2"/>
          </rPr>
          <t xml:space="preserve"> d'étudiants rencontré par semaines dans ce cours</t>
        </r>
      </text>
    </comment>
    <comment ref="K36" authorId="1" shapeId="0" xr:uid="{00000000-0006-0000-0200-000011000000}">
      <text>
        <r>
          <rPr>
            <sz val="8"/>
            <color indexed="81"/>
            <rFont val="Tahoma"/>
            <family val="2"/>
          </rPr>
          <t xml:space="preserve">Inscrire le nombre d'heures de cours enseigné par semaine pour ce cours </t>
        </r>
      </text>
    </comment>
    <comment ref="M36" authorId="0" shapeId="0" xr:uid="{00000000-0006-0000-0200-000012000000}">
      <text>
        <r>
          <rPr>
            <sz val="9"/>
            <color indexed="81"/>
            <rFont val="Tahoma"/>
            <family val="2"/>
          </rPr>
          <t>Lorsqu'un cours est répété ou une partie de cours est répétée, choissir Rép. dans le menu déroulant.</t>
        </r>
      </text>
    </comment>
    <comment ref="O36" authorId="2" shapeId="0" xr:uid="{00000000-0006-0000-0200-000013000000}">
      <text>
        <r>
          <rPr>
            <b/>
            <sz val="8"/>
            <color indexed="81"/>
            <rFont val="Tahoma"/>
            <family val="2"/>
          </rPr>
          <t>Nombre</t>
        </r>
        <r>
          <rPr>
            <sz val="8"/>
            <color indexed="81"/>
            <rFont val="Tahoma"/>
            <family val="2"/>
          </rPr>
          <t xml:space="preserve"> d'étudiants rencontré par semaines dans ce cours</t>
        </r>
      </text>
    </comment>
    <comment ref="K41" authorId="1" shapeId="0" xr:uid="{00000000-0006-0000-0200-000014000000}">
      <text>
        <r>
          <rPr>
            <sz val="8"/>
            <color indexed="81"/>
            <rFont val="Tahoma"/>
            <family val="2"/>
          </rPr>
          <t xml:space="preserve">Inscrire le nombre d'heures de cours enseigné par semaine pour ce cours </t>
        </r>
      </text>
    </comment>
    <comment ref="M41" authorId="0" shapeId="0" xr:uid="{00000000-0006-0000-0200-000015000000}">
      <text>
        <r>
          <rPr>
            <sz val="9"/>
            <color indexed="81"/>
            <rFont val="Tahoma"/>
            <family val="2"/>
          </rPr>
          <t>Lorsqu'un cours est répété ou une partie de cours est répétée, choissir Rép. dans le menu déroulant.</t>
        </r>
      </text>
    </comment>
    <comment ref="O41" authorId="2" shapeId="0" xr:uid="{00000000-0006-0000-0200-000016000000}">
      <text>
        <r>
          <rPr>
            <b/>
            <sz val="8"/>
            <color indexed="81"/>
            <rFont val="Tahoma"/>
            <family val="2"/>
          </rPr>
          <t>Nombre</t>
        </r>
        <r>
          <rPr>
            <sz val="8"/>
            <color indexed="81"/>
            <rFont val="Tahoma"/>
            <family val="2"/>
          </rPr>
          <t xml:space="preserve"> d'étudiants rencontré par semaines dans ce cours</t>
        </r>
      </text>
    </comment>
    <comment ref="K46" authorId="1" shapeId="0" xr:uid="{00000000-0006-0000-0200-000017000000}">
      <text>
        <r>
          <rPr>
            <sz val="8"/>
            <color indexed="81"/>
            <rFont val="Tahoma"/>
            <family val="2"/>
          </rPr>
          <t xml:space="preserve">Inscrire le nombre d'heures de cours enseigné par semaine pour ce cours </t>
        </r>
      </text>
    </comment>
    <comment ref="M46" authorId="0" shapeId="0" xr:uid="{00000000-0006-0000-0200-000018000000}">
      <text>
        <r>
          <rPr>
            <sz val="9"/>
            <color indexed="81"/>
            <rFont val="Tahoma"/>
            <family val="2"/>
          </rPr>
          <t>Lorsqu'un cours est répété ou une partie de cours est répétée, choissir Rép. dans le menu déroulant.</t>
        </r>
      </text>
    </comment>
    <comment ref="O46" authorId="2" shapeId="0" xr:uid="{00000000-0006-0000-0200-000019000000}">
      <text>
        <r>
          <rPr>
            <b/>
            <sz val="8"/>
            <color indexed="81"/>
            <rFont val="Tahoma"/>
            <family val="2"/>
          </rPr>
          <t>Nombre</t>
        </r>
        <r>
          <rPr>
            <sz val="8"/>
            <color indexed="81"/>
            <rFont val="Tahoma"/>
            <family val="2"/>
          </rPr>
          <t xml:space="preserve"> d'étudiants rencontré par semaines dans ce cours</t>
        </r>
      </text>
    </comment>
    <comment ref="K51" authorId="1" shapeId="0" xr:uid="{00000000-0006-0000-0200-00001A000000}">
      <text>
        <r>
          <rPr>
            <sz val="8"/>
            <color indexed="81"/>
            <rFont val="Tahoma"/>
            <family val="2"/>
          </rPr>
          <t xml:space="preserve">Inscrire le nombre d'heures de cours enseigné par semaine pour ce cours </t>
        </r>
      </text>
    </comment>
    <comment ref="M51" authorId="0" shapeId="0" xr:uid="{00000000-0006-0000-0200-00001B000000}">
      <text>
        <r>
          <rPr>
            <sz val="9"/>
            <color indexed="81"/>
            <rFont val="Tahoma"/>
            <family val="2"/>
          </rPr>
          <t>Lorsqu'un cours est répété ou une partie de cours est répétée, choissir Rép. dans le menu déroulant.</t>
        </r>
      </text>
    </comment>
    <comment ref="O51" authorId="2" shapeId="0" xr:uid="{00000000-0006-0000-0200-00001C000000}">
      <text>
        <r>
          <rPr>
            <b/>
            <sz val="8"/>
            <color indexed="81"/>
            <rFont val="Tahoma"/>
            <family val="2"/>
          </rPr>
          <t>Nombre</t>
        </r>
        <r>
          <rPr>
            <sz val="8"/>
            <color indexed="81"/>
            <rFont val="Tahoma"/>
            <family val="2"/>
          </rPr>
          <t xml:space="preserve"> d'étudiants rencontré par semaines dans ce cours</t>
        </r>
      </text>
    </comment>
    <comment ref="G65" authorId="0" shapeId="0" xr:uid="{00000000-0006-0000-0200-00001D000000}">
      <text>
        <r>
          <rPr>
            <sz val="9"/>
            <color indexed="81"/>
            <rFont val="Tahoma"/>
            <family val="2"/>
          </rPr>
          <t>Nombre de numéro de cours différents</t>
        </r>
      </text>
    </comment>
    <comment ref="K65" authorId="1" shapeId="0" xr:uid="{00000000-0006-0000-0200-00001E000000}">
      <text>
        <r>
          <rPr>
            <sz val="8"/>
            <color indexed="81"/>
            <rFont val="Tahoma"/>
            <family val="2"/>
          </rPr>
          <t>Nombre d'heures de cours enseigné par semaine</t>
        </r>
      </text>
    </comment>
    <comment ref="G67" authorId="0" shapeId="0" xr:uid="{00000000-0006-0000-0200-00001F000000}">
      <text>
        <r>
          <rPr>
            <sz val="9"/>
            <color indexed="81"/>
            <rFont val="Tahoma"/>
            <family val="2"/>
          </rPr>
          <t>Nombre de numéro de cours différents</t>
        </r>
      </text>
    </comment>
    <comment ref="K67" authorId="1" shapeId="0" xr:uid="{00000000-0006-0000-0200-000020000000}">
      <text>
        <r>
          <rPr>
            <b/>
            <sz val="8"/>
            <color indexed="81"/>
            <rFont val="Tahoma"/>
            <family val="2"/>
          </rPr>
          <t>NES: Nombre d'étdiants différents rencontrés par semaine</t>
        </r>
        <r>
          <rPr>
            <sz val="8"/>
            <color indexed="81"/>
            <rFont val="Tahoma"/>
            <family val="2"/>
          </rPr>
          <t xml:space="preserve">
Le NES est applicable seulement aux </t>
        </r>
        <r>
          <rPr>
            <b/>
            <sz val="8"/>
            <color indexed="81"/>
            <rFont val="Tahoma"/>
            <family val="2"/>
          </rPr>
          <t>cours dont la pondération est de 45 heures et plus</t>
        </r>
        <r>
          <rPr>
            <sz val="8"/>
            <color indexed="81"/>
            <rFont val="Tahoma"/>
            <family val="2"/>
          </rPr>
          <t xml:space="preserve"> (i.e.  3 heures par semaine et plus).</t>
        </r>
      </text>
    </comment>
    <comment ref="Q68" authorId="1" shapeId="0" xr:uid="{00000000-0006-0000-0200-000021000000}">
      <text>
        <r>
          <rPr>
            <b/>
            <sz val="8"/>
            <color indexed="81"/>
            <rFont val="Tahoma"/>
            <family val="2"/>
          </rPr>
          <t>Si le PES est plus grand que 415, il y a ajout à la CI de 0,03* (PES- 415)</t>
        </r>
      </text>
    </comment>
    <comment ref="F69" authorId="1" shapeId="0" xr:uid="{00000000-0006-0000-0200-000022000000}">
      <text>
        <r>
          <rPr>
            <b/>
            <sz val="8"/>
            <color indexed="81"/>
            <rFont val="Tahoma"/>
            <family val="2"/>
          </rPr>
          <t>Préparations:  (Facteur  HP)</t>
        </r>
        <r>
          <rPr>
            <sz val="8"/>
            <color indexed="81"/>
            <rFont val="Tahoma"/>
            <family val="2"/>
          </rPr>
          <t xml:space="preserve">
1 ou 2 prép.      HP =</t>
        </r>
        <r>
          <rPr>
            <b/>
            <sz val="8"/>
            <color indexed="81"/>
            <rFont val="Tahoma"/>
            <family val="2"/>
          </rPr>
          <t xml:space="preserve"> 0,9</t>
        </r>
        <r>
          <rPr>
            <sz val="8"/>
            <color indexed="81"/>
            <rFont val="Tahoma"/>
            <family val="2"/>
          </rPr>
          <t xml:space="preserve">
3 prép.              HP = </t>
        </r>
        <r>
          <rPr>
            <b/>
            <sz val="8"/>
            <color indexed="81"/>
            <rFont val="Tahoma"/>
            <family val="2"/>
          </rPr>
          <t>1,1</t>
        </r>
        <r>
          <rPr>
            <sz val="8"/>
            <color indexed="81"/>
            <rFont val="Tahoma"/>
            <family val="2"/>
          </rPr>
          <t xml:space="preserve">
4 prép. ou plus  HP = </t>
        </r>
        <r>
          <rPr>
            <b/>
            <sz val="8"/>
            <color indexed="81"/>
            <rFont val="Tahoma"/>
            <family val="2"/>
          </rPr>
          <t>1,75</t>
        </r>
      </text>
    </comment>
    <comment ref="Q69" authorId="1" shapeId="0" xr:uid="{00000000-0006-0000-0200-000023000000}">
      <text>
        <r>
          <rPr>
            <b/>
            <sz val="8"/>
            <color indexed="81"/>
            <rFont val="Tahoma"/>
            <family val="2"/>
          </rPr>
          <t>NES:</t>
        </r>
        <r>
          <rPr>
            <sz val="8"/>
            <color indexed="81"/>
            <rFont val="Tahoma"/>
            <family val="2"/>
          </rPr>
          <t xml:space="preserve">
Nombre d'étudiants par semaine </t>
        </r>
        <r>
          <rPr>
            <b/>
            <sz val="8"/>
            <color indexed="81"/>
            <rFont val="Tahoma"/>
            <family val="2"/>
          </rPr>
          <t>supérieur à 160</t>
        </r>
        <r>
          <rPr>
            <sz val="8"/>
            <color indexed="81"/>
            <rFont val="Tahoma"/>
            <family val="2"/>
          </rPr>
          <t>.</t>
        </r>
      </text>
    </comment>
    <comment ref="Q70" authorId="1" shapeId="0" xr:uid="{00000000-0006-0000-0200-000024000000}">
      <text>
        <r>
          <rPr>
            <b/>
            <sz val="8"/>
            <color indexed="81"/>
            <rFont val="Tahoma"/>
            <family val="2"/>
          </rPr>
          <t xml:space="preserve">NES:
</t>
        </r>
        <r>
          <rPr>
            <sz val="8"/>
            <color indexed="81"/>
            <rFont val="Tahoma"/>
            <family val="2"/>
          </rPr>
          <t xml:space="preserve">
Nombre d'étudiants par semaine </t>
        </r>
        <r>
          <rPr>
            <b/>
            <sz val="8"/>
            <color indexed="81"/>
            <rFont val="Tahoma"/>
            <family val="2"/>
          </rPr>
          <t>égal ou supérieur à 75</t>
        </r>
        <r>
          <rPr>
            <sz val="8"/>
            <color indexed="81"/>
            <rFont val="Tahoma"/>
            <family val="2"/>
          </rPr>
          <t>.</t>
        </r>
      </text>
    </comment>
    <comment ref="F71" authorId="1" shapeId="0" xr:uid="{00000000-0006-0000-0200-000025000000}">
      <text>
        <r>
          <rPr>
            <b/>
            <sz val="8"/>
            <color indexed="81"/>
            <rFont val="Tahoma"/>
            <family val="2"/>
          </rPr>
          <t xml:space="preserve">LIBÉRATION:
Saisir la valeur de la libération en CI ou en pourcentage
</t>
        </r>
        <r>
          <rPr>
            <sz val="8"/>
            <color indexed="81"/>
            <rFont val="Tahoma"/>
            <family val="2"/>
          </rPr>
          <t xml:space="preserve"> 
Un ou l'autre
</t>
        </r>
      </text>
    </comment>
    <comment ref="K79" authorId="1" shapeId="0" xr:uid="{00000000-0006-0000-0200-000026000000}">
      <text>
        <r>
          <rPr>
            <sz val="8"/>
            <color indexed="81"/>
            <rFont val="Tahoma"/>
            <family val="2"/>
          </rPr>
          <t xml:space="preserve">Inscrire le nombre d'heures de cours enseigné par semaine pour ce cours </t>
        </r>
      </text>
    </comment>
    <comment ref="M79" authorId="0" shapeId="0" xr:uid="{00000000-0006-0000-0200-000027000000}">
      <text>
        <r>
          <rPr>
            <sz val="9"/>
            <color indexed="81"/>
            <rFont val="Tahoma"/>
            <family val="2"/>
          </rPr>
          <t>Lorsqu'un cours est répété ou une partie de cours est répétée, choissir Rép. dans le menu déroulant.</t>
        </r>
      </text>
    </comment>
    <comment ref="O79" authorId="2" shapeId="0" xr:uid="{00000000-0006-0000-0200-000028000000}">
      <text>
        <r>
          <rPr>
            <b/>
            <sz val="8"/>
            <color indexed="81"/>
            <rFont val="Tahoma"/>
            <family val="2"/>
          </rPr>
          <t>Nombre</t>
        </r>
        <r>
          <rPr>
            <sz val="8"/>
            <color indexed="81"/>
            <rFont val="Tahoma"/>
            <family val="2"/>
          </rPr>
          <t xml:space="preserve"> d'étudiants rencontré par semaines dans ce cours</t>
        </r>
      </text>
    </comment>
    <comment ref="K84" authorId="1" shapeId="0" xr:uid="{00000000-0006-0000-0200-000029000000}">
      <text>
        <r>
          <rPr>
            <sz val="8"/>
            <color indexed="81"/>
            <rFont val="Tahoma"/>
            <family val="2"/>
          </rPr>
          <t xml:space="preserve">Inscrire le nombre d'heures de cours enseigné par semaine pour ce cours </t>
        </r>
      </text>
    </comment>
    <comment ref="M84" authorId="0" shapeId="0" xr:uid="{00000000-0006-0000-0200-00002A000000}">
      <text>
        <r>
          <rPr>
            <sz val="9"/>
            <color indexed="81"/>
            <rFont val="Tahoma"/>
            <family val="2"/>
          </rPr>
          <t>Lorsqu'un cours est répété ou une partie de cours est répétée, choissir Rép. dans le menu déroulant.</t>
        </r>
      </text>
    </comment>
    <comment ref="O84" authorId="2" shapeId="0" xr:uid="{00000000-0006-0000-0200-00002B000000}">
      <text>
        <r>
          <rPr>
            <b/>
            <sz val="8"/>
            <color indexed="81"/>
            <rFont val="Tahoma"/>
            <family val="2"/>
          </rPr>
          <t>Nombre</t>
        </r>
        <r>
          <rPr>
            <sz val="8"/>
            <color indexed="81"/>
            <rFont val="Tahoma"/>
            <family val="2"/>
          </rPr>
          <t xml:space="preserve"> d'étudiants rencontré par semaines dans ce cours</t>
        </r>
      </text>
    </comment>
    <comment ref="K89" authorId="1" shapeId="0" xr:uid="{00000000-0006-0000-0200-00002C000000}">
      <text>
        <r>
          <rPr>
            <sz val="8"/>
            <color indexed="81"/>
            <rFont val="Tahoma"/>
            <family val="2"/>
          </rPr>
          <t xml:space="preserve">Inscrire le nombre d'heures de cours enseigné par semaine pour ce cours </t>
        </r>
      </text>
    </comment>
    <comment ref="M89" authorId="0" shapeId="0" xr:uid="{00000000-0006-0000-0200-00002D000000}">
      <text>
        <r>
          <rPr>
            <sz val="9"/>
            <color indexed="81"/>
            <rFont val="Tahoma"/>
            <family val="2"/>
          </rPr>
          <t>Lorsqu'un cours est répété ou une partie de cours est répétée, choissir Rép. dans le menu déroulant.</t>
        </r>
      </text>
    </comment>
    <comment ref="O89" authorId="2" shapeId="0" xr:uid="{00000000-0006-0000-0200-00002E000000}">
      <text>
        <r>
          <rPr>
            <b/>
            <sz val="8"/>
            <color indexed="81"/>
            <rFont val="Tahoma"/>
            <family val="2"/>
          </rPr>
          <t>Nombre</t>
        </r>
        <r>
          <rPr>
            <sz val="8"/>
            <color indexed="81"/>
            <rFont val="Tahoma"/>
            <family val="2"/>
          </rPr>
          <t xml:space="preserve"> d'étudiants rencontré par semaines dans ce cours</t>
        </r>
      </text>
    </comment>
    <comment ref="K94" authorId="1" shapeId="0" xr:uid="{00000000-0006-0000-0200-00002F000000}">
      <text>
        <r>
          <rPr>
            <sz val="8"/>
            <color indexed="81"/>
            <rFont val="Tahoma"/>
            <family val="2"/>
          </rPr>
          <t xml:space="preserve">Inscrire le nombre d'heures de cours enseigné par semaine pour ce cours </t>
        </r>
      </text>
    </comment>
    <comment ref="M94" authorId="0" shapeId="0" xr:uid="{00000000-0006-0000-0200-000030000000}">
      <text>
        <r>
          <rPr>
            <sz val="9"/>
            <color indexed="81"/>
            <rFont val="Tahoma"/>
            <family val="2"/>
          </rPr>
          <t>Lorsqu'un cours est répété ou une partie de cours est répétée, choissir Rép. dans le menu déroulant.</t>
        </r>
      </text>
    </comment>
    <comment ref="O94" authorId="2" shapeId="0" xr:uid="{00000000-0006-0000-0200-000031000000}">
      <text>
        <r>
          <rPr>
            <b/>
            <sz val="8"/>
            <color indexed="81"/>
            <rFont val="Tahoma"/>
            <family val="2"/>
          </rPr>
          <t>Nombre</t>
        </r>
        <r>
          <rPr>
            <sz val="8"/>
            <color indexed="81"/>
            <rFont val="Tahoma"/>
            <family val="2"/>
          </rPr>
          <t xml:space="preserve"> d'étudiants rencontré par semaines dans ce cours</t>
        </r>
      </text>
    </comment>
    <comment ref="K99" authorId="1" shapeId="0" xr:uid="{00000000-0006-0000-0200-000032000000}">
      <text>
        <r>
          <rPr>
            <sz val="8"/>
            <color indexed="81"/>
            <rFont val="Tahoma"/>
            <family val="2"/>
          </rPr>
          <t xml:space="preserve">Inscrire le nombre d'heures de cours enseigné par semaine pour ce cours </t>
        </r>
      </text>
    </comment>
    <comment ref="M99" authorId="0" shapeId="0" xr:uid="{00000000-0006-0000-0200-000033000000}">
      <text>
        <r>
          <rPr>
            <sz val="9"/>
            <color indexed="81"/>
            <rFont val="Tahoma"/>
            <family val="2"/>
          </rPr>
          <t>Lorsqu'un cours est répété ou une partie de cours est répétée, choissir Rép. dans le menu déroulant.</t>
        </r>
      </text>
    </comment>
    <comment ref="O99" authorId="2" shapeId="0" xr:uid="{00000000-0006-0000-0200-000034000000}">
      <text>
        <r>
          <rPr>
            <b/>
            <sz val="8"/>
            <color indexed="81"/>
            <rFont val="Tahoma"/>
            <family val="2"/>
          </rPr>
          <t>Nombre</t>
        </r>
        <r>
          <rPr>
            <sz val="8"/>
            <color indexed="81"/>
            <rFont val="Tahoma"/>
            <family val="2"/>
          </rPr>
          <t xml:space="preserve"> d'étudiants rencontré par semaines dans ce cours</t>
        </r>
      </text>
    </comment>
    <comment ref="K104" authorId="1" shapeId="0" xr:uid="{00000000-0006-0000-0200-000035000000}">
      <text>
        <r>
          <rPr>
            <sz val="8"/>
            <color indexed="81"/>
            <rFont val="Tahoma"/>
            <family val="2"/>
          </rPr>
          <t xml:space="preserve">Inscrire le nombre d'heures de cours enseigné par semaine pour ce cours </t>
        </r>
      </text>
    </comment>
    <comment ref="M104" authorId="0" shapeId="0" xr:uid="{00000000-0006-0000-0200-000036000000}">
      <text>
        <r>
          <rPr>
            <sz val="9"/>
            <color indexed="81"/>
            <rFont val="Tahoma"/>
            <family val="2"/>
          </rPr>
          <t>Lorsqu'un cours est répété ou une partie de cours est répétée, choissir Rép. dans le menu déroulant.</t>
        </r>
      </text>
    </comment>
    <comment ref="O104" authorId="2" shapeId="0" xr:uid="{00000000-0006-0000-0200-000037000000}">
      <text>
        <r>
          <rPr>
            <b/>
            <sz val="8"/>
            <color indexed="81"/>
            <rFont val="Tahoma"/>
            <family val="2"/>
          </rPr>
          <t>Nombre</t>
        </r>
        <r>
          <rPr>
            <sz val="8"/>
            <color indexed="81"/>
            <rFont val="Tahoma"/>
            <family val="2"/>
          </rPr>
          <t xml:space="preserve"> d'étudiants rencontré par semaines dans ce cours</t>
        </r>
      </text>
    </comment>
    <comment ref="K109" authorId="1" shapeId="0" xr:uid="{00000000-0006-0000-0200-000038000000}">
      <text>
        <r>
          <rPr>
            <sz val="8"/>
            <color indexed="81"/>
            <rFont val="Tahoma"/>
            <family val="2"/>
          </rPr>
          <t xml:space="preserve">Inscrire le nombre d'heures de cours enseigné par semaine pour ce cours </t>
        </r>
      </text>
    </comment>
    <comment ref="M109" authorId="0" shapeId="0" xr:uid="{00000000-0006-0000-0200-000039000000}">
      <text>
        <r>
          <rPr>
            <sz val="9"/>
            <color indexed="81"/>
            <rFont val="Tahoma"/>
            <family val="2"/>
          </rPr>
          <t>Lorsqu'un cours est répété ou une partie de cours est répétée, choissir Rép. dans le menu déroulant.</t>
        </r>
      </text>
    </comment>
    <comment ref="O109" authorId="2" shapeId="0" xr:uid="{00000000-0006-0000-0200-00003A000000}">
      <text>
        <r>
          <rPr>
            <b/>
            <sz val="8"/>
            <color indexed="81"/>
            <rFont val="Tahoma"/>
            <family val="2"/>
          </rPr>
          <t>Nombre</t>
        </r>
        <r>
          <rPr>
            <sz val="8"/>
            <color indexed="81"/>
            <rFont val="Tahoma"/>
            <family val="2"/>
          </rPr>
          <t xml:space="preserve"> d'étudiants rencontré par semaines dans ce cours</t>
        </r>
      </text>
    </comment>
    <comment ref="K114" authorId="1" shapeId="0" xr:uid="{00000000-0006-0000-0200-00003B000000}">
      <text>
        <r>
          <rPr>
            <sz val="8"/>
            <color indexed="81"/>
            <rFont val="Tahoma"/>
            <family val="2"/>
          </rPr>
          <t xml:space="preserve">Inscrire le nombre d'heures de cours enseigné par semaine pour ce cours </t>
        </r>
      </text>
    </comment>
    <comment ref="M114" authorId="0" shapeId="0" xr:uid="{00000000-0006-0000-0200-00003C000000}">
      <text>
        <r>
          <rPr>
            <sz val="9"/>
            <color indexed="81"/>
            <rFont val="Tahoma"/>
            <family val="2"/>
          </rPr>
          <t>Lorsqu'un cours est répété ou une partie de cours est répétée, choissir Rép. dans le menu déroulant.</t>
        </r>
      </text>
    </comment>
    <comment ref="O114" authorId="2" shapeId="0" xr:uid="{00000000-0006-0000-0200-00003D000000}">
      <text>
        <r>
          <rPr>
            <b/>
            <sz val="8"/>
            <color indexed="81"/>
            <rFont val="Tahoma"/>
            <family val="2"/>
          </rPr>
          <t>Nombre</t>
        </r>
        <r>
          <rPr>
            <sz val="8"/>
            <color indexed="81"/>
            <rFont val="Tahoma"/>
            <family val="2"/>
          </rPr>
          <t xml:space="preserve"> d'étudiants rencontré par semaines dans ce cours</t>
        </r>
      </text>
    </comment>
    <comment ref="K119" authorId="1" shapeId="0" xr:uid="{00000000-0006-0000-0200-00003E000000}">
      <text>
        <r>
          <rPr>
            <sz val="8"/>
            <color indexed="81"/>
            <rFont val="Tahoma"/>
            <family val="2"/>
          </rPr>
          <t xml:space="preserve">Inscrire le nombre d'heures de cours enseigné par semaine pour ce cours </t>
        </r>
      </text>
    </comment>
    <comment ref="M119" authorId="0" shapeId="0" xr:uid="{00000000-0006-0000-0200-00003F000000}">
      <text>
        <r>
          <rPr>
            <sz val="9"/>
            <color indexed="81"/>
            <rFont val="Tahoma"/>
            <family val="2"/>
          </rPr>
          <t>Lorsqu'un cours est répété ou une partie de cours est répétée, choissir Rép. dans le menu déroulant.</t>
        </r>
      </text>
    </comment>
    <comment ref="O119" authorId="2" shapeId="0" xr:uid="{00000000-0006-0000-0200-000040000000}">
      <text>
        <r>
          <rPr>
            <b/>
            <sz val="8"/>
            <color indexed="81"/>
            <rFont val="Tahoma"/>
            <family val="2"/>
          </rPr>
          <t>Nombre</t>
        </r>
        <r>
          <rPr>
            <sz val="8"/>
            <color indexed="81"/>
            <rFont val="Tahoma"/>
            <family val="2"/>
          </rPr>
          <t xml:space="preserve"> d'étudiants rencontré par semaines dans ce cours</t>
        </r>
      </text>
    </comment>
    <comment ref="G133" authorId="0" shapeId="0" xr:uid="{00000000-0006-0000-0200-000041000000}">
      <text>
        <r>
          <rPr>
            <sz val="9"/>
            <color indexed="81"/>
            <rFont val="Tahoma"/>
            <family val="2"/>
          </rPr>
          <t>Nombre de numéro de cours différents</t>
        </r>
      </text>
    </comment>
    <comment ref="K133" authorId="0" shapeId="0" xr:uid="{00000000-0006-0000-0200-000042000000}">
      <text>
        <r>
          <rPr>
            <sz val="9"/>
            <color indexed="81"/>
            <rFont val="Tahoma"/>
            <family val="2"/>
          </rPr>
          <t xml:space="preserve">Nombre d'heures de cours enseigné par semaine
</t>
        </r>
      </text>
    </comment>
    <comment ref="G135" authorId="0" shapeId="0" xr:uid="{00000000-0006-0000-0200-000043000000}">
      <text>
        <r>
          <rPr>
            <sz val="9"/>
            <color indexed="81"/>
            <rFont val="Tahoma"/>
            <family val="2"/>
          </rPr>
          <t xml:space="preserve">Nombre de numéro de cours différents
</t>
        </r>
      </text>
    </comment>
    <comment ref="K135" authorId="0" shapeId="0" xr:uid="{00000000-0006-0000-0200-000044000000}">
      <text>
        <r>
          <rPr>
            <sz val="9"/>
            <color indexed="81"/>
            <rFont val="Tahoma"/>
            <family val="2"/>
          </rPr>
          <t xml:space="preserve">NES: Nombre d'étdiants différents rencontrés par semaine
Le NES est applicable seulement aux cours dont la pondération est de 45 heures et plus (i.e.  3 heures par semaine et plus).
</t>
        </r>
      </text>
    </comment>
    <comment ref="Q136" authorId="1" shapeId="0" xr:uid="{00000000-0006-0000-0200-000045000000}">
      <text>
        <r>
          <rPr>
            <b/>
            <sz val="8"/>
            <color indexed="81"/>
            <rFont val="Tahoma"/>
            <family val="2"/>
          </rPr>
          <t>Si le PES est plus grand que 415, il y a ajout à la CI de 0,03* (PES- 415)</t>
        </r>
      </text>
    </comment>
    <comment ref="F137" authorId="1" shapeId="0" xr:uid="{00000000-0006-0000-0200-000046000000}">
      <text>
        <r>
          <rPr>
            <b/>
            <sz val="8"/>
            <color indexed="81"/>
            <rFont val="Tahoma"/>
            <family val="2"/>
          </rPr>
          <t>Préparations:  (Facteur  HP)</t>
        </r>
        <r>
          <rPr>
            <sz val="8"/>
            <color indexed="81"/>
            <rFont val="Tahoma"/>
            <family val="2"/>
          </rPr>
          <t xml:space="preserve">
1 ou 2 prép.      HP =</t>
        </r>
        <r>
          <rPr>
            <b/>
            <sz val="8"/>
            <color indexed="81"/>
            <rFont val="Tahoma"/>
            <family val="2"/>
          </rPr>
          <t xml:space="preserve"> 0,9</t>
        </r>
        <r>
          <rPr>
            <sz val="8"/>
            <color indexed="81"/>
            <rFont val="Tahoma"/>
            <family val="2"/>
          </rPr>
          <t xml:space="preserve">
3 prép.              HP = </t>
        </r>
        <r>
          <rPr>
            <b/>
            <sz val="8"/>
            <color indexed="81"/>
            <rFont val="Tahoma"/>
            <family val="2"/>
          </rPr>
          <t>1,1</t>
        </r>
        <r>
          <rPr>
            <sz val="8"/>
            <color indexed="81"/>
            <rFont val="Tahoma"/>
            <family val="2"/>
          </rPr>
          <t xml:space="preserve">
4 prép. ou plus  HP = </t>
        </r>
        <r>
          <rPr>
            <b/>
            <sz val="8"/>
            <color indexed="81"/>
            <rFont val="Tahoma"/>
            <family val="2"/>
          </rPr>
          <t>1,75</t>
        </r>
      </text>
    </comment>
    <comment ref="Q137" authorId="1" shapeId="0" xr:uid="{00000000-0006-0000-0200-000047000000}">
      <text>
        <r>
          <rPr>
            <b/>
            <sz val="8"/>
            <color indexed="81"/>
            <rFont val="Tahoma"/>
            <family val="2"/>
          </rPr>
          <t>NES:</t>
        </r>
        <r>
          <rPr>
            <sz val="8"/>
            <color indexed="81"/>
            <rFont val="Tahoma"/>
            <family val="2"/>
          </rPr>
          <t xml:space="preserve">
Nombre d'étudiants par semaine </t>
        </r>
        <r>
          <rPr>
            <b/>
            <sz val="8"/>
            <color indexed="81"/>
            <rFont val="Tahoma"/>
            <family val="2"/>
          </rPr>
          <t>supérieur à 160</t>
        </r>
        <r>
          <rPr>
            <sz val="8"/>
            <color indexed="81"/>
            <rFont val="Tahoma"/>
            <family val="2"/>
          </rPr>
          <t>.</t>
        </r>
      </text>
    </comment>
    <comment ref="Q138" authorId="1" shapeId="0" xr:uid="{00000000-0006-0000-0200-000048000000}">
      <text>
        <r>
          <rPr>
            <b/>
            <sz val="8"/>
            <color indexed="81"/>
            <rFont val="Tahoma"/>
            <family val="2"/>
          </rPr>
          <t xml:space="preserve">NES:
</t>
        </r>
        <r>
          <rPr>
            <sz val="8"/>
            <color indexed="81"/>
            <rFont val="Tahoma"/>
            <family val="2"/>
          </rPr>
          <t xml:space="preserve">
Nombre d'étudiants par semaine </t>
        </r>
        <r>
          <rPr>
            <b/>
            <sz val="8"/>
            <color indexed="81"/>
            <rFont val="Tahoma"/>
            <family val="2"/>
          </rPr>
          <t>égal ou supérieur à 75</t>
        </r>
        <r>
          <rPr>
            <sz val="8"/>
            <color indexed="81"/>
            <rFont val="Tahoma"/>
            <family val="2"/>
          </rPr>
          <t>.</t>
        </r>
      </text>
    </comment>
    <comment ref="F139" authorId="1" shapeId="0" xr:uid="{00000000-0006-0000-0200-000049000000}">
      <text>
        <r>
          <rPr>
            <b/>
            <sz val="8"/>
            <color indexed="81"/>
            <rFont val="Tahoma"/>
            <family val="2"/>
          </rPr>
          <t xml:space="preserve">LIBÉRATION:
Saisir la valeur de la libération en CI ou en pourcentage
</t>
        </r>
        <r>
          <rPr>
            <sz val="8"/>
            <color indexed="81"/>
            <rFont val="Tahoma"/>
            <family val="2"/>
          </rPr>
          <t xml:space="preserve"> 
Un ou l'autre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Légaré</author>
    <author>C. Biron</author>
    <author>Service de l'informatique</author>
  </authors>
  <commentList>
    <comment ref="G11" authorId="0" shapeId="0" xr:uid="{00000000-0006-0000-0300-000001000000}">
      <text>
        <r>
          <rPr>
            <b/>
            <sz val="9"/>
            <color indexed="81"/>
            <rFont val="Tahoma"/>
            <family val="2"/>
          </rPr>
          <t>Inscrire la pondération du cours</t>
        </r>
      </text>
    </comment>
    <comment ref="K11" authorId="1" shapeId="0" xr:uid="{00000000-0006-0000-0300-000002000000}">
      <text>
        <r>
          <rPr>
            <sz val="8"/>
            <color indexed="81"/>
            <rFont val="Tahoma"/>
            <family val="2"/>
          </rPr>
          <t xml:space="preserve">Inscrire le nombre d'heures de cours enseigné par semaine pour ce cours </t>
        </r>
      </text>
    </comment>
    <comment ref="M11" authorId="0" shapeId="0" xr:uid="{00000000-0006-0000-0300-000003000000}">
      <text>
        <r>
          <rPr>
            <sz val="9"/>
            <color indexed="81"/>
            <rFont val="Tahoma"/>
            <family val="2"/>
          </rPr>
          <t>Lorsqu'un cours est répété ou une partie de cours est répétée, choissir Rép. dans le menu déroulant.</t>
        </r>
      </text>
    </comment>
    <comment ref="O11" authorId="2" shapeId="0" xr:uid="{00000000-0006-0000-0300-000004000000}">
      <text>
        <r>
          <rPr>
            <b/>
            <sz val="8"/>
            <color indexed="81"/>
            <rFont val="Tahoma"/>
            <family val="2"/>
          </rPr>
          <t>Nombre</t>
        </r>
        <r>
          <rPr>
            <sz val="8"/>
            <color indexed="81"/>
            <rFont val="Tahoma"/>
            <family val="2"/>
          </rPr>
          <t xml:space="preserve"> d'étudiants rencontré par semaines dans ce cours</t>
        </r>
      </text>
    </comment>
    <comment ref="K16" authorId="1" shapeId="0" xr:uid="{00000000-0006-0000-0300-000005000000}">
      <text>
        <r>
          <rPr>
            <sz val="8"/>
            <color indexed="81"/>
            <rFont val="Tahoma"/>
            <family val="2"/>
          </rPr>
          <t xml:space="preserve">Inscrire le nombre d'heures de cours enseigné par semaine pour ce cours </t>
        </r>
      </text>
    </comment>
    <comment ref="M16" authorId="0" shapeId="0" xr:uid="{00000000-0006-0000-0300-000006000000}">
      <text>
        <r>
          <rPr>
            <sz val="9"/>
            <color indexed="81"/>
            <rFont val="Tahoma"/>
            <family val="2"/>
          </rPr>
          <t>Lorsqu'un cours est répété ou une partie de cours est répétée, choissir Rép. dans le menu déroulant.</t>
        </r>
      </text>
    </comment>
    <comment ref="O16" authorId="2" shapeId="0" xr:uid="{00000000-0006-0000-0300-000007000000}">
      <text>
        <r>
          <rPr>
            <b/>
            <sz val="8"/>
            <color indexed="81"/>
            <rFont val="Tahoma"/>
            <family val="2"/>
          </rPr>
          <t>Nombre</t>
        </r>
        <r>
          <rPr>
            <sz val="8"/>
            <color indexed="81"/>
            <rFont val="Tahoma"/>
            <family val="2"/>
          </rPr>
          <t xml:space="preserve"> d'étudiants rencontré par semaines dans ce cours</t>
        </r>
      </text>
    </comment>
    <comment ref="K21" authorId="1" shapeId="0" xr:uid="{00000000-0006-0000-0300-000008000000}">
      <text>
        <r>
          <rPr>
            <sz val="8"/>
            <color indexed="81"/>
            <rFont val="Tahoma"/>
            <family val="2"/>
          </rPr>
          <t xml:space="preserve">Inscrire le nombre d'heures de cours enseigné par semaine pour ce cours </t>
        </r>
      </text>
    </comment>
    <comment ref="M21" authorId="0" shapeId="0" xr:uid="{00000000-0006-0000-0300-000009000000}">
      <text>
        <r>
          <rPr>
            <sz val="9"/>
            <color indexed="81"/>
            <rFont val="Tahoma"/>
            <family val="2"/>
          </rPr>
          <t>Lorsqu'un cours est répété ou une partie de cours est répétée, choissir Rép. dans le menu déroulant.</t>
        </r>
      </text>
    </comment>
    <comment ref="O21" authorId="2" shapeId="0" xr:uid="{00000000-0006-0000-0300-00000A000000}">
      <text>
        <r>
          <rPr>
            <b/>
            <sz val="8"/>
            <color indexed="81"/>
            <rFont val="Tahoma"/>
            <family val="2"/>
          </rPr>
          <t>Nombre</t>
        </r>
        <r>
          <rPr>
            <sz val="8"/>
            <color indexed="81"/>
            <rFont val="Tahoma"/>
            <family val="2"/>
          </rPr>
          <t xml:space="preserve"> d'étudiants rencontré par semaines dans ce cours</t>
        </r>
      </text>
    </comment>
    <comment ref="K26" authorId="1" shapeId="0" xr:uid="{00000000-0006-0000-0300-00000B000000}">
      <text>
        <r>
          <rPr>
            <sz val="8"/>
            <color indexed="81"/>
            <rFont val="Tahoma"/>
            <family val="2"/>
          </rPr>
          <t xml:space="preserve">Inscrire le nombre d'heures de cours enseigné par semaine pour ce cours </t>
        </r>
      </text>
    </comment>
    <comment ref="M26" authorId="0" shapeId="0" xr:uid="{00000000-0006-0000-0300-00000C000000}">
      <text>
        <r>
          <rPr>
            <sz val="9"/>
            <color indexed="81"/>
            <rFont val="Tahoma"/>
            <family val="2"/>
          </rPr>
          <t>Lorsqu'un cours est répété ou une partie de cours est répétée, choissir Rép. dans le menu déroulant.</t>
        </r>
      </text>
    </comment>
    <comment ref="O26" authorId="2" shapeId="0" xr:uid="{00000000-0006-0000-0300-00000D000000}">
      <text>
        <r>
          <rPr>
            <b/>
            <sz val="8"/>
            <color indexed="81"/>
            <rFont val="Tahoma"/>
            <family val="2"/>
          </rPr>
          <t>Nombre</t>
        </r>
        <r>
          <rPr>
            <sz val="8"/>
            <color indexed="81"/>
            <rFont val="Tahoma"/>
            <family val="2"/>
          </rPr>
          <t xml:space="preserve"> d'étudiants rencontré par semaines dans ce cours</t>
        </r>
      </text>
    </comment>
    <comment ref="K31" authorId="1" shapeId="0" xr:uid="{00000000-0006-0000-0300-00000E000000}">
      <text>
        <r>
          <rPr>
            <sz val="8"/>
            <color indexed="81"/>
            <rFont val="Tahoma"/>
            <family val="2"/>
          </rPr>
          <t xml:space="preserve">Inscrire le nombre d'heures de cours enseigné par semaine pour ce cours </t>
        </r>
      </text>
    </comment>
    <comment ref="M31" authorId="0" shapeId="0" xr:uid="{00000000-0006-0000-0300-00000F000000}">
      <text>
        <r>
          <rPr>
            <sz val="9"/>
            <color indexed="81"/>
            <rFont val="Tahoma"/>
            <family val="2"/>
          </rPr>
          <t>Lorsqu'un cours est répété ou une partie de cours est répétée, choissir Rép. dans le menu déroulant.</t>
        </r>
      </text>
    </comment>
    <comment ref="O31" authorId="2" shapeId="0" xr:uid="{00000000-0006-0000-0300-000010000000}">
      <text>
        <r>
          <rPr>
            <b/>
            <sz val="8"/>
            <color indexed="81"/>
            <rFont val="Tahoma"/>
            <family val="2"/>
          </rPr>
          <t>Nombre</t>
        </r>
        <r>
          <rPr>
            <sz val="8"/>
            <color indexed="81"/>
            <rFont val="Tahoma"/>
            <family val="2"/>
          </rPr>
          <t xml:space="preserve"> d'étudiants rencontré par semaines dans ce cours</t>
        </r>
      </text>
    </comment>
    <comment ref="K36" authorId="1" shapeId="0" xr:uid="{00000000-0006-0000-0300-000011000000}">
      <text>
        <r>
          <rPr>
            <sz val="8"/>
            <color indexed="81"/>
            <rFont val="Tahoma"/>
            <family val="2"/>
          </rPr>
          <t xml:space="preserve">Inscrire le nombre d'heures de cours enseigné par semaine pour ce cours </t>
        </r>
      </text>
    </comment>
    <comment ref="M36" authorId="0" shapeId="0" xr:uid="{00000000-0006-0000-0300-000012000000}">
      <text>
        <r>
          <rPr>
            <sz val="9"/>
            <color indexed="81"/>
            <rFont val="Tahoma"/>
            <family val="2"/>
          </rPr>
          <t>Lorsqu'un cours est répété ou une partie de cours est répétée, choissir Rép. dans le menu déroulant.</t>
        </r>
      </text>
    </comment>
    <comment ref="O36" authorId="2" shapeId="0" xr:uid="{00000000-0006-0000-0300-000013000000}">
      <text>
        <r>
          <rPr>
            <b/>
            <sz val="8"/>
            <color indexed="81"/>
            <rFont val="Tahoma"/>
            <family val="2"/>
          </rPr>
          <t>Nombre</t>
        </r>
        <r>
          <rPr>
            <sz val="8"/>
            <color indexed="81"/>
            <rFont val="Tahoma"/>
            <family val="2"/>
          </rPr>
          <t xml:space="preserve"> d'étudiants rencontré par semaines dans ce cours</t>
        </r>
      </text>
    </comment>
    <comment ref="K41" authorId="1" shapeId="0" xr:uid="{00000000-0006-0000-0300-000014000000}">
      <text>
        <r>
          <rPr>
            <sz val="8"/>
            <color indexed="81"/>
            <rFont val="Tahoma"/>
            <family val="2"/>
          </rPr>
          <t xml:space="preserve">Inscrire le nombre d'heures de cours enseigné par semaine pour ce cours </t>
        </r>
      </text>
    </comment>
    <comment ref="M41" authorId="0" shapeId="0" xr:uid="{00000000-0006-0000-0300-000015000000}">
      <text>
        <r>
          <rPr>
            <sz val="9"/>
            <color indexed="81"/>
            <rFont val="Tahoma"/>
            <family val="2"/>
          </rPr>
          <t>Lorsqu'un cours est répété ou une partie de cours est répétée, choissir Rép. dans le menu déroulant.</t>
        </r>
      </text>
    </comment>
    <comment ref="O41" authorId="2" shapeId="0" xr:uid="{00000000-0006-0000-0300-000016000000}">
      <text>
        <r>
          <rPr>
            <b/>
            <sz val="8"/>
            <color indexed="81"/>
            <rFont val="Tahoma"/>
            <family val="2"/>
          </rPr>
          <t>Nombre</t>
        </r>
        <r>
          <rPr>
            <sz val="8"/>
            <color indexed="81"/>
            <rFont val="Tahoma"/>
            <family val="2"/>
          </rPr>
          <t xml:space="preserve"> d'étudiants rencontré par semaines dans ce cours</t>
        </r>
      </text>
    </comment>
    <comment ref="K46" authorId="1" shapeId="0" xr:uid="{00000000-0006-0000-0300-000017000000}">
      <text>
        <r>
          <rPr>
            <sz val="8"/>
            <color indexed="81"/>
            <rFont val="Tahoma"/>
            <family val="2"/>
          </rPr>
          <t xml:space="preserve">Inscrire le nombre d'heures de cours enseigné par semaine pour ce cours </t>
        </r>
      </text>
    </comment>
    <comment ref="M46" authorId="0" shapeId="0" xr:uid="{00000000-0006-0000-0300-000018000000}">
      <text>
        <r>
          <rPr>
            <sz val="9"/>
            <color indexed="81"/>
            <rFont val="Tahoma"/>
            <family val="2"/>
          </rPr>
          <t>Lorsqu'un cours est répété ou une partie de cours est répétée, choissir Rép. dans le menu déroulant.</t>
        </r>
      </text>
    </comment>
    <comment ref="O46" authorId="2" shapeId="0" xr:uid="{00000000-0006-0000-0300-000019000000}">
      <text>
        <r>
          <rPr>
            <b/>
            <sz val="8"/>
            <color indexed="81"/>
            <rFont val="Tahoma"/>
            <family val="2"/>
          </rPr>
          <t>Nombre</t>
        </r>
        <r>
          <rPr>
            <sz val="8"/>
            <color indexed="81"/>
            <rFont val="Tahoma"/>
            <family val="2"/>
          </rPr>
          <t xml:space="preserve"> d'étudiants rencontré par semaines dans ce cours</t>
        </r>
      </text>
    </comment>
    <comment ref="K51" authorId="1" shapeId="0" xr:uid="{00000000-0006-0000-0300-00001A000000}">
      <text>
        <r>
          <rPr>
            <sz val="8"/>
            <color indexed="81"/>
            <rFont val="Tahoma"/>
            <family val="2"/>
          </rPr>
          <t xml:space="preserve">Inscrire le nombre d'heures de cours enseigné par semaine pour ce cours </t>
        </r>
      </text>
    </comment>
    <comment ref="M51" authorId="0" shapeId="0" xr:uid="{00000000-0006-0000-0300-00001B000000}">
      <text>
        <r>
          <rPr>
            <sz val="9"/>
            <color indexed="81"/>
            <rFont val="Tahoma"/>
            <family val="2"/>
          </rPr>
          <t>Lorsqu'un cours est répété ou une partie de cours est répétée, choissir Rép. dans le menu déroulant.</t>
        </r>
      </text>
    </comment>
    <comment ref="O51" authorId="2" shapeId="0" xr:uid="{00000000-0006-0000-0300-00001C000000}">
      <text>
        <r>
          <rPr>
            <b/>
            <sz val="8"/>
            <color indexed="81"/>
            <rFont val="Tahoma"/>
            <family val="2"/>
          </rPr>
          <t>Nombre</t>
        </r>
        <r>
          <rPr>
            <sz val="8"/>
            <color indexed="81"/>
            <rFont val="Tahoma"/>
            <family val="2"/>
          </rPr>
          <t xml:space="preserve"> d'étudiants rencontré par semaines dans ce cours</t>
        </r>
      </text>
    </comment>
    <comment ref="G65" authorId="0" shapeId="0" xr:uid="{00000000-0006-0000-0300-00001D000000}">
      <text>
        <r>
          <rPr>
            <sz val="9"/>
            <color indexed="81"/>
            <rFont val="Tahoma"/>
            <family val="2"/>
          </rPr>
          <t>Nombre de numéro de cours différents</t>
        </r>
      </text>
    </comment>
    <comment ref="K65" authorId="1" shapeId="0" xr:uid="{00000000-0006-0000-0300-00001E000000}">
      <text>
        <r>
          <rPr>
            <sz val="8"/>
            <color indexed="81"/>
            <rFont val="Tahoma"/>
            <family val="2"/>
          </rPr>
          <t>Nombre d'heures de cours enseigné par semaine</t>
        </r>
      </text>
    </comment>
    <comment ref="G67" authorId="0" shapeId="0" xr:uid="{00000000-0006-0000-0300-00001F000000}">
      <text>
        <r>
          <rPr>
            <sz val="9"/>
            <color indexed="81"/>
            <rFont val="Tahoma"/>
            <family val="2"/>
          </rPr>
          <t>Nombre de numéro de cours différents</t>
        </r>
      </text>
    </comment>
    <comment ref="K67" authorId="1" shapeId="0" xr:uid="{00000000-0006-0000-0300-000020000000}">
      <text>
        <r>
          <rPr>
            <b/>
            <sz val="8"/>
            <color indexed="81"/>
            <rFont val="Tahoma"/>
            <family val="2"/>
          </rPr>
          <t>NES: Nombre d'étdiants différents rencontrés par semaine</t>
        </r>
        <r>
          <rPr>
            <sz val="8"/>
            <color indexed="81"/>
            <rFont val="Tahoma"/>
            <family val="2"/>
          </rPr>
          <t xml:space="preserve">
Le NES est applicable seulement aux </t>
        </r>
        <r>
          <rPr>
            <b/>
            <sz val="8"/>
            <color indexed="81"/>
            <rFont val="Tahoma"/>
            <family val="2"/>
          </rPr>
          <t>cours dont la pondération est de 45 heures et plus</t>
        </r>
        <r>
          <rPr>
            <sz val="8"/>
            <color indexed="81"/>
            <rFont val="Tahoma"/>
            <family val="2"/>
          </rPr>
          <t xml:space="preserve"> (i.e.  3 heures par semaine et plus).</t>
        </r>
      </text>
    </comment>
    <comment ref="Q68" authorId="1" shapeId="0" xr:uid="{00000000-0006-0000-0300-000021000000}">
      <text>
        <r>
          <rPr>
            <b/>
            <sz val="8"/>
            <color indexed="81"/>
            <rFont val="Tahoma"/>
            <family val="2"/>
          </rPr>
          <t>Si le PES est plus grand que 415, il y a ajout à la CI de 0,03* (PES- 415)</t>
        </r>
      </text>
    </comment>
    <comment ref="F69" authorId="1" shapeId="0" xr:uid="{00000000-0006-0000-0300-000022000000}">
      <text>
        <r>
          <rPr>
            <b/>
            <sz val="8"/>
            <color indexed="81"/>
            <rFont val="Tahoma"/>
            <family val="2"/>
          </rPr>
          <t>Préparations:  (Facteur  HP)</t>
        </r>
        <r>
          <rPr>
            <sz val="8"/>
            <color indexed="81"/>
            <rFont val="Tahoma"/>
            <family val="2"/>
          </rPr>
          <t xml:space="preserve">
1 ou 2 prép.      HP =</t>
        </r>
        <r>
          <rPr>
            <b/>
            <sz val="8"/>
            <color indexed="81"/>
            <rFont val="Tahoma"/>
            <family val="2"/>
          </rPr>
          <t xml:space="preserve"> 0,9</t>
        </r>
        <r>
          <rPr>
            <sz val="8"/>
            <color indexed="81"/>
            <rFont val="Tahoma"/>
            <family val="2"/>
          </rPr>
          <t xml:space="preserve">
3 prép.              HP = </t>
        </r>
        <r>
          <rPr>
            <b/>
            <sz val="8"/>
            <color indexed="81"/>
            <rFont val="Tahoma"/>
            <family val="2"/>
          </rPr>
          <t>1,1</t>
        </r>
        <r>
          <rPr>
            <sz val="8"/>
            <color indexed="81"/>
            <rFont val="Tahoma"/>
            <family val="2"/>
          </rPr>
          <t xml:space="preserve">
4 prép. ou plus  HP = </t>
        </r>
        <r>
          <rPr>
            <b/>
            <sz val="8"/>
            <color indexed="81"/>
            <rFont val="Tahoma"/>
            <family val="2"/>
          </rPr>
          <t>1,75</t>
        </r>
      </text>
    </comment>
    <comment ref="Q69" authorId="1" shapeId="0" xr:uid="{00000000-0006-0000-0300-000023000000}">
      <text>
        <r>
          <rPr>
            <b/>
            <sz val="8"/>
            <color indexed="81"/>
            <rFont val="Tahoma"/>
            <family val="2"/>
          </rPr>
          <t>NES:</t>
        </r>
        <r>
          <rPr>
            <sz val="8"/>
            <color indexed="81"/>
            <rFont val="Tahoma"/>
            <family val="2"/>
          </rPr>
          <t xml:space="preserve">
Nombre d'étudiants par semaine </t>
        </r>
        <r>
          <rPr>
            <b/>
            <sz val="8"/>
            <color indexed="81"/>
            <rFont val="Tahoma"/>
            <family val="2"/>
          </rPr>
          <t>supérieur à 160</t>
        </r>
        <r>
          <rPr>
            <sz val="8"/>
            <color indexed="81"/>
            <rFont val="Tahoma"/>
            <family val="2"/>
          </rPr>
          <t>.</t>
        </r>
      </text>
    </comment>
    <comment ref="Q70" authorId="1" shapeId="0" xr:uid="{00000000-0006-0000-0300-000024000000}">
      <text>
        <r>
          <rPr>
            <b/>
            <sz val="8"/>
            <color indexed="81"/>
            <rFont val="Tahoma"/>
            <family val="2"/>
          </rPr>
          <t xml:space="preserve">NES:
</t>
        </r>
        <r>
          <rPr>
            <sz val="8"/>
            <color indexed="81"/>
            <rFont val="Tahoma"/>
            <family val="2"/>
          </rPr>
          <t xml:space="preserve">
Nombre d'étudiants par semaine </t>
        </r>
        <r>
          <rPr>
            <b/>
            <sz val="8"/>
            <color indexed="81"/>
            <rFont val="Tahoma"/>
            <family val="2"/>
          </rPr>
          <t>égal ou supérieur à 75</t>
        </r>
        <r>
          <rPr>
            <sz val="8"/>
            <color indexed="81"/>
            <rFont val="Tahoma"/>
            <family val="2"/>
          </rPr>
          <t>.</t>
        </r>
      </text>
    </comment>
    <comment ref="F71" authorId="1" shapeId="0" xr:uid="{00000000-0006-0000-0300-000025000000}">
      <text>
        <r>
          <rPr>
            <b/>
            <sz val="8"/>
            <color indexed="81"/>
            <rFont val="Tahoma"/>
            <family val="2"/>
          </rPr>
          <t xml:space="preserve">LIBÉRATION:
Saisir la valeur de la libération en CI ou en pourcentage
</t>
        </r>
        <r>
          <rPr>
            <sz val="8"/>
            <color indexed="81"/>
            <rFont val="Tahoma"/>
            <family val="2"/>
          </rPr>
          <t xml:space="preserve"> 
Un ou l'autre
</t>
        </r>
      </text>
    </comment>
    <comment ref="K79" authorId="1" shapeId="0" xr:uid="{00000000-0006-0000-0300-000026000000}">
      <text>
        <r>
          <rPr>
            <sz val="8"/>
            <color indexed="81"/>
            <rFont val="Tahoma"/>
            <family val="2"/>
          </rPr>
          <t xml:space="preserve">Inscrire le nombre d'heures de cours enseigné par semaine pour ce cours </t>
        </r>
      </text>
    </comment>
    <comment ref="M79" authorId="0" shapeId="0" xr:uid="{00000000-0006-0000-0300-000027000000}">
      <text>
        <r>
          <rPr>
            <sz val="9"/>
            <color indexed="81"/>
            <rFont val="Tahoma"/>
            <family val="2"/>
          </rPr>
          <t>Lorsqu'un cours est répété ou une partie de cours est répétée, choissir Rép. dans le menu déroulant.</t>
        </r>
      </text>
    </comment>
    <comment ref="O79" authorId="2" shapeId="0" xr:uid="{00000000-0006-0000-0300-000028000000}">
      <text>
        <r>
          <rPr>
            <b/>
            <sz val="8"/>
            <color indexed="81"/>
            <rFont val="Tahoma"/>
            <family val="2"/>
          </rPr>
          <t>Nombre</t>
        </r>
        <r>
          <rPr>
            <sz val="8"/>
            <color indexed="81"/>
            <rFont val="Tahoma"/>
            <family val="2"/>
          </rPr>
          <t xml:space="preserve"> d'étudiants rencontré par semaines dans ce cours</t>
        </r>
      </text>
    </comment>
    <comment ref="K84" authorId="1" shapeId="0" xr:uid="{00000000-0006-0000-0300-000029000000}">
      <text>
        <r>
          <rPr>
            <sz val="8"/>
            <color indexed="81"/>
            <rFont val="Tahoma"/>
            <family val="2"/>
          </rPr>
          <t xml:space="preserve">Inscrire le nombre d'heures de cours enseigné par semaine pour ce cours </t>
        </r>
      </text>
    </comment>
    <comment ref="M84" authorId="0" shapeId="0" xr:uid="{00000000-0006-0000-0300-00002A000000}">
      <text>
        <r>
          <rPr>
            <sz val="9"/>
            <color indexed="81"/>
            <rFont val="Tahoma"/>
            <family val="2"/>
          </rPr>
          <t>Lorsqu'un cours est répété ou une partie de cours est répétée, choissir Rép. dans le menu déroulant.</t>
        </r>
      </text>
    </comment>
    <comment ref="O84" authorId="2" shapeId="0" xr:uid="{00000000-0006-0000-0300-00002B000000}">
      <text>
        <r>
          <rPr>
            <b/>
            <sz val="8"/>
            <color indexed="81"/>
            <rFont val="Tahoma"/>
            <family val="2"/>
          </rPr>
          <t>Nombre</t>
        </r>
        <r>
          <rPr>
            <sz val="8"/>
            <color indexed="81"/>
            <rFont val="Tahoma"/>
            <family val="2"/>
          </rPr>
          <t xml:space="preserve"> d'étudiants rencontré par semaines dans ce cours</t>
        </r>
      </text>
    </comment>
    <comment ref="K89" authorId="1" shapeId="0" xr:uid="{00000000-0006-0000-0300-00002C000000}">
      <text>
        <r>
          <rPr>
            <sz val="8"/>
            <color indexed="81"/>
            <rFont val="Tahoma"/>
            <family val="2"/>
          </rPr>
          <t xml:space="preserve">Inscrire le nombre d'heures de cours enseigné par semaine pour ce cours </t>
        </r>
      </text>
    </comment>
    <comment ref="M89" authorId="0" shapeId="0" xr:uid="{00000000-0006-0000-0300-00002D000000}">
      <text>
        <r>
          <rPr>
            <sz val="9"/>
            <color indexed="81"/>
            <rFont val="Tahoma"/>
            <family val="2"/>
          </rPr>
          <t>Lorsqu'un cours est répété ou une partie de cours est répétée, choissir Rép. dans le menu déroulant.</t>
        </r>
      </text>
    </comment>
    <comment ref="O89" authorId="2" shapeId="0" xr:uid="{00000000-0006-0000-0300-00002E000000}">
      <text>
        <r>
          <rPr>
            <b/>
            <sz val="8"/>
            <color indexed="81"/>
            <rFont val="Tahoma"/>
            <family val="2"/>
          </rPr>
          <t>Nombre</t>
        </r>
        <r>
          <rPr>
            <sz val="8"/>
            <color indexed="81"/>
            <rFont val="Tahoma"/>
            <family val="2"/>
          </rPr>
          <t xml:space="preserve"> d'étudiants rencontré par semaines dans ce cours</t>
        </r>
      </text>
    </comment>
    <comment ref="K94" authorId="1" shapeId="0" xr:uid="{00000000-0006-0000-0300-00002F000000}">
      <text>
        <r>
          <rPr>
            <sz val="8"/>
            <color indexed="81"/>
            <rFont val="Tahoma"/>
            <family val="2"/>
          </rPr>
          <t xml:space="preserve">Inscrire le nombre d'heures de cours enseigné par semaine pour ce cours </t>
        </r>
      </text>
    </comment>
    <comment ref="M94" authorId="0" shapeId="0" xr:uid="{00000000-0006-0000-0300-000030000000}">
      <text>
        <r>
          <rPr>
            <sz val="9"/>
            <color indexed="81"/>
            <rFont val="Tahoma"/>
            <family val="2"/>
          </rPr>
          <t>Lorsqu'un cours est répété ou une partie de cours est répétée, choissir Rép. dans le menu déroulant.</t>
        </r>
      </text>
    </comment>
    <comment ref="O94" authorId="2" shapeId="0" xr:uid="{00000000-0006-0000-0300-000031000000}">
      <text>
        <r>
          <rPr>
            <b/>
            <sz val="8"/>
            <color indexed="81"/>
            <rFont val="Tahoma"/>
            <family val="2"/>
          </rPr>
          <t>Nombre</t>
        </r>
        <r>
          <rPr>
            <sz val="8"/>
            <color indexed="81"/>
            <rFont val="Tahoma"/>
            <family val="2"/>
          </rPr>
          <t xml:space="preserve"> d'étudiants rencontré par semaines dans ce cours</t>
        </r>
      </text>
    </comment>
    <comment ref="K99" authorId="1" shapeId="0" xr:uid="{00000000-0006-0000-0300-000032000000}">
      <text>
        <r>
          <rPr>
            <sz val="8"/>
            <color indexed="81"/>
            <rFont val="Tahoma"/>
            <family val="2"/>
          </rPr>
          <t xml:space="preserve">Inscrire le nombre d'heures de cours enseigné par semaine pour ce cours </t>
        </r>
      </text>
    </comment>
    <comment ref="M99" authorId="0" shapeId="0" xr:uid="{00000000-0006-0000-0300-000033000000}">
      <text>
        <r>
          <rPr>
            <sz val="9"/>
            <color indexed="81"/>
            <rFont val="Tahoma"/>
            <family val="2"/>
          </rPr>
          <t>Lorsqu'un cours est répété ou une partie de cours est répétée, choissir Rép. dans le menu déroulant.</t>
        </r>
      </text>
    </comment>
    <comment ref="O99" authorId="2" shapeId="0" xr:uid="{00000000-0006-0000-0300-000034000000}">
      <text>
        <r>
          <rPr>
            <b/>
            <sz val="8"/>
            <color indexed="81"/>
            <rFont val="Tahoma"/>
            <family val="2"/>
          </rPr>
          <t>Nombre</t>
        </r>
        <r>
          <rPr>
            <sz val="8"/>
            <color indexed="81"/>
            <rFont val="Tahoma"/>
            <family val="2"/>
          </rPr>
          <t xml:space="preserve"> d'étudiants rencontré par semaines dans ce cours</t>
        </r>
      </text>
    </comment>
    <comment ref="K104" authorId="1" shapeId="0" xr:uid="{00000000-0006-0000-0300-000035000000}">
      <text>
        <r>
          <rPr>
            <sz val="8"/>
            <color indexed="81"/>
            <rFont val="Tahoma"/>
            <family val="2"/>
          </rPr>
          <t xml:space="preserve">Inscrire le nombre d'heures de cours enseigné par semaine pour ce cours </t>
        </r>
      </text>
    </comment>
    <comment ref="M104" authorId="0" shapeId="0" xr:uid="{00000000-0006-0000-0300-000036000000}">
      <text>
        <r>
          <rPr>
            <sz val="9"/>
            <color indexed="81"/>
            <rFont val="Tahoma"/>
            <family val="2"/>
          </rPr>
          <t>Lorsqu'un cours est répété ou une partie de cours est répétée, choissir Rép. dans le menu déroulant.</t>
        </r>
      </text>
    </comment>
    <comment ref="O104" authorId="2" shapeId="0" xr:uid="{00000000-0006-0000-0300-000037000000}">
      <text>
        <r>
          <rPr>
            <b/>
            <sz val="8"/>
            <color indexed="81"/>
            <rFont val="Tahoma"/>
            <family val="2"/>
          </rPr>
          <t>Nombre</t>
        </r>
        <r>
          <rPr>
            <sz val="8"/>
            <color indexed="81"/>
            <rFont val="Tahoma"/>
            <family val="2"/>
          </rPr>
          <t xml:space="preserve"> d'étudiants rencontré par semaines dans ce cours</t>
        </r>
      </text>
    </comment>
    <comment ref="K109" authorId="1" shapeId="0" xr:uid="{00000000-0006-0000-0300-000038000000}">
      <text>
        <r>
          <rPr>
            <sz val="8"/>
            <color indexed="81"/>
            <rFont val="Tahoma"/>
            <family val="2"/>
          </rPr>
          <t xml:space="preserve">Inscrire le nombre d'heures de cours enseigné par semaine pour ce cours </t>
        </r>
      </text>
    </comment>
    <comment ref="M109" authorId="0" shapeId="0" xr:uid="{00000000-0006-0000-0300-000039000000}">
      <text>
        <r>
          <rPr>
            <sz val="9"/>
            <color indexed="81"/>
            <rFont val="Tahoma"/>
            <family val="2"/>
          </rPr>
          <t>Lorsqu'un cours est répété ou une partie de cours est répétée, choissir Rép. dans le menu déroulant.</t>
        </r>
      </text>
    </comment>
    <comment ref="O109" authorId="2" shapeId="0" xr:uid="{00000000-0006-0000-0300-00003A000000}">
      <text>
        <r>
          <rPr>
            <b/>
            <sz val="8"/>
            <color indexed="81"/>
            <rFont val="Tahoma"/>
            <family val="2"/>
          </rPr>
          <t>Nombre</t>
        </r>
        <r>
          <rPr>
            <sz val="8"/>
            <color indexed="81"/>
            <rFont val="Tahoma"/>
            <family val="2"/>
          </rPr>
          <t xml:space="preserve"> d'étudiants rencontré par semaines dans ce cours</t>
        </r>
      </text>
    </comment>
    <comment ref="K114" authorId="1" shapeId="0" xr:uid="{00000000-0006-0000-0300-00003B000000}">
      <text>
        <r>
          <rPr>
            <sz val="8"/>
            <color indexed="81"/>
            <rFont val="Tahoma"/>
            <family val="2"/>
          </rPr>
          <t xml:space="preserve">Inscrire le nombre d'heures de cours enseigné par semaine pour ce cours </t>
        </r>
      </text>
    </comment>
    <comment ref="M114" authorId="0" shapeId="0" xr:uid="{00000000-0006-0000-0300-00003C000000}">
      <text>
        <r>
          <rPr>
            <sz val="9"/>
            <color indexed="81"/>
            <rFont val="Tahoma"/>
            <family val="2"/>
          </rPr>
          <t>Lorsqu'un cours est répété ou une partie de cours est répétée, choissir Rép. dans le menu déroulant.</t>
        </r>
      </text>
    </comment>
    <comment ref="O114" authorId="2" shapeId="0" xr:uid="{00000000-0006-0000-0300-00003D000000}">
      <text>
        <r>
          <rPr>
            <b/>
            <sz val="8"/>
            <color indexed="81"/>
            <rFont val="Tahoma"/>
            <family val="2"/>
          </rPr>
          <t>Nombre</t>
        </r>
        <r>
          <rPr>
            <sz val="8"/>
            <color indexed="81"/>
            <rFont val="Tahoma"/>
            <family val="2"/>
          </rPr>
          <t xml:space="preserve"> d'étudiants rencontré par semaines dans ce cours</t>
        </r>
      </text>
    </comment>
    <comment ref="K119" authorId="1" shapeId="0" xr:uid="{00000000-0006-0000-0300-00003E000000}">
      <text>
        <r>
          <rPr>
            <sz val="8"/>
            <color indexed="81"/>
            <rFont val="Tahoma"/>
            <family val="2"/>
          </rPr>
          <t xml:space="preserve">Inscrire le nombre d'heures de cours enseigné par semaine pour ce cours </t>
        </r>
      </text>
    </comment>
    <comment ref="M119" authorId="0" shapeId="0" xr:uid="{00000000-0006-0000-0300-00003F000000}">
      <text>
        <r>
          <rPr>
            <sz val="9"/>
            <color indexed="81"/>
            <rFont val="Tahoma"/>
            <family val="2"/>
          </rPr>
          <t>Lorsqu'un cours est répété ou une partie de cours est répétée, choissir Rép. dans le menu déroulant.</t>
        </r>
      </text>
    </comment>
    <comment ref="O119" authorId="2" shapeId="0" xr:uid="{00000000-0006-0000-0300-000040000000}">
      <text>
        <r>
          <rPr>
            <b/>
            <sz val="8"/>
            <color indexed="81"/>
            <rFont val="Tahoma"/>
            <family val="2"/>
          </rPr>
          <t>Nombre</t>
        </r>
        <r>
          <rPr>
            <sz val="8"/>
            <color indexed="81"/>
            <rFont val="Tahoma"/>
            <family val="2"/>
          </rPr>
          <t xml:space="preserve"> d'étudiants rencontré par semaines dans ce cours</t>
        </r>
      </text>
    </comment>
    <comment ref="G133" authorId="0" shapeId="0" xr:uid="{00000000-0006-0000-0300-000041000000}">
      <text>
        <r>
          <rPr>
            <sz val="9"/>
            <color indexed="81"/>
            <rFont val="Tahoma"/>
            <family val="2"/>
          </rPr>
          <t>Nombre de numéro de cours différents</t>
        </r>
      </text>
    </comment>
    <comment ref="K133" authorId="0" shapeId="0" xr:uid="{00000000-0006-0000-0300-000042000000}">
      <text>
        <r>
          <rPr>
            <sz val="9"/>
            <color indexed="81"/>
            <rFont val="Tahoma"/>
            <family val="2"/>
          </rPr>
          <t xml:space="preserve">Nombre d'heures de cours enseigné par semaine
</t>
        </r>
      </text>
    </comment>
    <comment ref="G135" authorId="0" shapeId="0" xr:uid="{00000000-0006-0000-0300-000043000000}">
      <text>
        <r>
          <rPr>
            <sz val="9"/>
            <color indexed="81"/>
            <rFont val="Tahoma"/>
            <family val="2"/>
          </rPr>
          <t xml:space="preserve">Nombre de numéro de cours différents
</t>
        </r>
      </text>
    </comment>
    <comment ref="K135" authorId="0" shapeId="0" xr:uid="{00000000-0006-0000-0300-000044000000}">
      <text>
        <r>
          <rPr>
            <sz val="9"/>
            <color indexed="81"/>
            <rFont val="Tahoma"/>
            <family val="2"/>
          </rPr>
          <t xml:space="preserve">NES: Nombre d'étdiants différents rencontrés par semaine
Le NES est applicable seulement aux cours dont la pondération est de 45 heures et plus (i.e.  3 heures par semaine et plus).
</t>
        </r>
      </text>
    </comment>
    <comment ref="Q136" authorId="1" shapeId="0" xr:uid="{00000000-0006-0000-0300-000045000000}">
      <text>
        <r>
          <rPr>
            <b/>
            <sz val="8"/>
            <color indexed="81"/>
            <rFont val="Tahoma"/>
            <family val="2"/>
          </rPr>
          <t>Si le PES est plus grand que 415, il y a ajout à la CI de 0,03* (PES- 415)</t>
        </r>
      </text>
    </comment>
    <comment ref="F137" authorId="1" shapeId="0" xr:uid="{00000000-0006-0000-0300-000046000000}">
      <text>
        <r>
          <rPr>
            <b/>
            <sz val="8"/>
            <color indexed="81"/>
            <rFont val="Tahoma"/>
            <family val="2"/>
          </rPr>
          <t>Préparations:  (Facteur  HP)</t>
        </r>
        <r>
          <rPr>
            <sz val="8"/>
            <color indexed="81"/>
            <rFont val="Tahoma"/>
            <family val="2"/>
          </rPr>
          <t xml:space="preserve">
1 ou 2 prép.      HP =</t>
        </r>
        <r>
          <rPr>
            <b/>
            <sz val="8"/>
            <color indexed="81"/>
            <rFont val="Tahoma"/>
            <family val="2"/>
          </rPr>
          <t xml:space="preserve"> 0,9</t>
        </r>
        <r>
          <rPr>
            <sz val="8"/>
            <color indexed="81"/>
            <rFont val="Tahoma"/>
            <family val="2"/>
          </rPr>
          <t xml:space="preserve">
3 prép.              HP = </t>
        </r>
        <r>
          <rPr>
            <b/>
            <sz val="8"/>
            <color indexed="81"/>
            <rFont val="Tahoma"/>
            <family val="2"/>
          </rPr>
          <t>1,1</t>
        </r>
        <r>
          <rPr>
            <sz val="8"/>
            <color indexed="81"/>
            <rFont val="Tahoma"/>
            <family val="2"/>
          </rPr>
          <t xml:space="preserve">
4 prép. ou plus  HP = </t>
        </r>
        <r>
          <rPr>
            <b/>
            <sz val="8"/>
            <color indexed="81"/>
            <rFont val="Tahoma"/>
            <family val="2"/>
          </rPr>
          <t>1,75</t>
        </r>
      </text>
    </comment>
    <comment ref="Q137" authorId="1" shapeId="0" xr:uid="{00000000-0006-0000-0300-000047000000}">
      <text>
        <r>
          <rPr>
            <b/>
            <sz val="8"/>
            <color indexed="81"/>
            <rFont val="Tahoma"/>
            <family val="2"/>
          </rPr>
          <t>NES:</t>
        </r>
        <r>
          <rPr>
            <sz val="8"/>
            <color indexed="81"/>
            <rFont val="Tahoma"/>
            <family val="2"/>
          </rPr>
          <t xml:space="preserve">
Nombre d'étudiants par semaine </t>
        </r>
        <r>
          <rPr>
            <b/>
            <sz val="8"/>
            <color indexed="81"/>
            <rFont val="Tahoma"/>
            <family val="2"/>
          </rPr>
          <t>supérieur à 160</t>
        </r>
        <r>
          <rPr>
            <sz val="8"/>
            <color indexed="81"/>
            <rFont val="Tahoma"/>
            <family val="2"/>
          </rPr>
          <t>.</t>
        </r>
      </text>
    </comment>
    <comment ref="Q138" authorId="1" shapeId="0" xr:uid="{00000000-0006-0000-0300-000048000000}">
      <text>
        <r>
          <rPr>
            <b/>
            <sz val="8"/>
            <color indexed="81"/>
            <rFont val="Tahoma"/>
            <family val="2"/>
          </rPr>
          <t xml:space="preserve">NES:
</t>
        </r>
        <r>
          <rPr>
            <sz val="8"/>
            <color indexed="81"/>
            <rFont val="Tahoma"/>
            <family val="2"/>
          </rPr>
          <t xml:space="preserve">
Nombre d'étudiants par semaine </t>
        </r>
        <r>
          <rPr>
            <b/>
            <sz val="8"/>
            <color indexed="81"/>
            <rFont val="Tahoma"/>
            <family val="2"/>
          </rPr>
          <t>égal ou supérieur à 75</t>
        </r>
        <r>
          <rPr>
            <sz val="8"/>
            <color indexed="81"/>
            <rFont val="Tahoma"/>
            <family val="2"/>
          </rPr>
          <t>.</t>
        </r>
      </text>
    </comment>
    <comment ref="F139" authorId="1" shapeId="0" xr:uid="{00000000-0006-0000-0300-000049000000}">
      <text>
        <r>
          <rPr>
            <b/>
            <sz val="8"/>
            <color indexed="81"/>
            <rFont val="Tahoma"/>
            <family val="2"/>
          </rPr>
          <t xml:space="preserve">LIBÉRATION:
Saisir la valeur de la libération en CI ou en pourcentage
</t>
        </r>
        <r>
          <rPr>
            <sz val="8"/>
            <color indexed="81"/>
            <rFont val="Tahoma"/>
            <family val="2"/>
          </rPr>
          <t xml:space="preserve"> 
Un ou l'autre
</t>
        </r>
      </text>
    </comment>
  </commentList>
</comments>
</file>

<file path=xl/sharedStrings.xml><?xml version="1.0" encoding="utf-8"?>
<sst xmlns="http://schemas.openxmlformats.org/spreadsheetml/2006/main" count="887" uniqueCount="98">
  <si>
    <t>Daniel Légaré H17</t>
  </si>
  <si>
    <t>CALCULATEUR de la CI</t>
  </si>
  <si>
    <t>CI Automne</t>
  </si>
  <si>
    <t>Heures d'enseignement à la session d'automne</t>
  </si>
  <si>
    <t>CI Hiver</t>
  </si>
  <si>
    <t>Heures d'enseignement à la session d'hiver</t>
  </si>
  <si>
    <t>NOM:</t>
  </si>
  <si>
    <t>CI Année</t>
  </si>
  <si>
    <t>Heures d'enseignement pendant l'année</t>
  </si>
  <si>
    <t>SESSION AUTOMNE</t>
  </si>
  <si>
    <t>Enseignement</t>
  </si>
  <si>
    <t>Stage</t>
  </si>
  <si>
    <t>Travail personnel</t>
  </si>
  <si>
    <t>Pondération</t>
  </si>
  <si>
    <t>Hr par sem</t>
  </si>
  <si>
    <t>Étudiants</t>
  </si>
  <si>
    <t>HP</t>
  </si>
  <si>
    <t>HC</t>
  </si>
  <si>
    <t>PES</t>
  </si>
  <si>
    <t>CI</t>
  </si>
  <si>
    <t>Théorie</t>
  </si>
  <si>
    <t>Diff.</t>
  </si>
  <si>
    <t>Laboratoire</t>
  </si>
  <si>
    <t>Rép.</t>
  </si>
  <si>
    <t>Heures de cours par semaine</t>
  </si>
  <si>
    <t xml:space="preserve">Facteur Hp  </t>
  </si>
  <si>
    <t>Étudiants différents</t>
  </si>
  <si>
    <t>Valeur</t>
  </si>
  <si>
    <t>Correction au NES</t>
  </si>
  <si>
    <t>PES &gt; 415</t>
  </si>
  <si>
    <t>Pourcentage</t>
  </si>
  <si>
    <t>NES &gt; 160</t>
  </si>
  <si>
    <t>Libération</t>
  </si>
  <si>
    <t>NES &gt;= 75</t>
  </si>
  <si>
    <t xml:space="preserve">CI - Session AUTOMNE </t>
  </si>
  <si>
    <t>SESSION D'HIVER</t>
  </si>
  <si>
    <t xml:space="preserve">CI - Session HIVER </t>
  </si>
  <si>
    <t>Daniel Légaré février 2017</t>
  </si>
  <si>
    <t>Afin de respecter les couleurs du thème utilisé, aller dans MISE EN PAGE puis dérouler le menu Couleurs (à gauche dans la barre), puis sélectionner Office 2007 - 2010.</t>
  </si>
  <si>
    <r>
      <t xml:space="preserve">Lorsqu'un </t>
    </r>
    <r>
      <rPr>
        <sz val="10"/>
        <color indexed="10"/>
        <rFont val="Arial Black"/>
        <family val="2"/>
      </rPr>
      <t>triangle rouge</t>
    </r>
    <r>
      <rPr>
        <sz val="10"/>
        <rFont val="Arial Black"/>
        <family val="2"/>
      </rPr>
      <t xml:space="preserve"> [</t>
    </r>
    <r>
      <rPr>
        <sz val="10"/>
        <color indexed="10"/>
        <rFont val="Arial Black"/>
        <family val="2"/>
      </rPr>
      <t xml:space="preserve"> </t>
    </r>
    <r>
      <rPr>
        <sz val="10"/>
        <color indexed="10"/>
        <rFont val="Wingdings 3"/>
        <family val="1"/>
        <charset val="2"/>
      </rPr>
      <t>{</t>
    </r>
    <r>
      <rPr>
        <sz val="10"/>
        <color indexed="10"/>
        <rFont val="Arial Black"/>
        <family val="2"/>
      </rPr>
      <t xml:space="preserve"> </t>
    </r>
    <r>
      <rPr>
        <sz val="10"/>
        <rFont val="Arial Black"/>
        <family val="2"/>
      </rPr>
      <t>] apparaît dans le coin supérieur droit d'une cellule,</t>
    </r>
  </si>
  <si>
    <t xml:space="preserve"> un commentaire explicatif apparaîtra si on pointe le curseur sur cette cellule.</t>
  </si>
  <si>
    <t>Le classeur n'est pas protégé, il faut faire une sauvegarde sous un autre nom avant de l'utiliser.</t>
  </si>
  <si>
    <t>Dans l'onglet Calculateur</t>
  </si>
  <si>
    <r>
      <t xml:space="preserve">Utiliser cet onglet pour déterminer une  </t>
    </r>
    <r>
      <rPr>
        <b/>
        <i/>
        <u/>
        <sz val="10"/>
        <color indexed="10"/>
        <rFont val="Arial Black"/>
        <family val="2"/>
      </rPr>
      <t>C</t>
    </r>
    <r>
      <rPr>
        <sz val="10"/>
        <rFont val="Arial Black"/>
        <family val="2"/>
      </rPr>
      <t xml:space="preserve">harge  </t>
    </r>
    <r>
      <rPr>
        <b/>
        <i/>
        <u/>
        <sz val="10"/>
        <color indexed="10"/>
        <rFont val="Arial Black"/>
        <family val="2"/>
      </rPr>
      <t>I</t>
    </r>
    <r>
      <rPr>
        <sz val="10"/>
        <rFont val="Arial Black"/>
        <family val="2"/>
      </rPr>
      <t>ndividuelle.</t>
    </r>
  </si>
  <si>
    <r>
      <t xml:space="preserve">Inscrire les données dans les cellules  </t>
    </r>
    <r>
      <rPr>
        <sz val="10"/>
        <color indexed="13"/>
        <rFont val="Arial Black"/>
        <family val="2"/>
      </rPr>
      <t>"jaunes"</t>
    </r>
    <r>
      <rPr>
        <sz val="10"/>
        <rFont val="Arial Black"/>
        <family val="2"/>
      </rPr>
      <t>.</t>
    </r>
  </si>
  <si>
    <t>Lorsque qu'un cours ou une partie de cours est répété, défiler la liste dans le petit menu déroulant à la droite du nombre d'heures de cours enseignées par semaine.</t>
  </si>
  <si>
    <r>
      <t xml:space="preserve">Les cellules </t>
    </r>
    <r>
      <rPr>
        <sz val="10"/>
        <color theme="6" tint="-0.499984740745262"/>
        <rFont val="Arial Black"/>
        <family val="2"/>
      </rPr>
      <t xml:space="preserve">"vertes" </t>
    </r>
    <r>
      <rPr>
        <sz val="10"/>
        <rFont val="Arial Black"/>
        <family val="2"/>
      </rPr>
      <t>contiennent les formules: il faut éviter de les modifier.</t>
    </r>
  </si>
  <si>
    <t>Pour ne pas afficher un zéro dans les cellules contenant une formule dont le résultat égale zéro, aller dans le menu FICHIER, sélectionner l'article Options, puis Options avancées, puis dans la fenêtre de droite décocher la ligne intitulée : Afficher un zéro dans les cellules qui ont une valeur nulle.</t>
  </si>
  <si>
    <t>Nb. de cours différents</t>
  </si>
  <si>
    <t>Charge individuelle</t>
  </si>
  <si>
    <t>Correction cours diff.</t>
  </si>
  <si>
    <t>Nejk</t>
  </si>
  <si>
    <t>Titre de cours 9</t>
  </si>
  <si>
    <t>Titre de cours 7</t>
  </si>
  <si>
    <t>Titre de cours 6</t>
  </si>
  <si>
    <t>Titre de cours 5</t>
  </si>
  <si>
    <t>Titre de cours 4</t>
  </si>
  <si>
    <t>Titre de cours 3</t>
  </si>
  <si>
    <t xml:space="preserve">Titre de cours 8  </t>
  </si>
  <si>
    <t>Titre du cours Stage à Nejk 1</t>
  </si>
  <si>
    <t>Titre du cours Stage à Nejk 2</t>
  </si>
  <si>
    <t>Titre du cours Stage à Nejk 3</t>
  </si>
  <si>
    <t>Titre du cours Stage à Nejk 4</t>
  </si>
  <si>
    <t>383-920-RE</t>
  </si>
  <si>
    <t>383-EM3-JO</t>
  </si>
  <si>
    <t>383-SO3-JO</t>
  </si>
  <si>
    <t>383-S13-JO</t>
  </si>
  <si>
    <t>383-EE3-JO</t>
  </si>
  <si>
    <r>
      <t xml:space="preserve">Les cellules </t>
    </r>
    <r>
      <rPr>
        <sz val="10"/>
        <color rgb="FFFF99FF"/>
        <rFont val="Arial Black"/>
        <family val="2"/>
      </rPr>
      <t>"roses"</t>
    </r>
    <r>
      <rPr>
        <sz val="10"/>
        <color theme="6" tint="-0.499984740745262"/>
        <rFont val="Arial Black"/>
        <family val="2"/>
      </rPr>
      <t xml:space="preserve"> </t>
    </r>
    <r>
      <rPr>
        <sz val="10"/>
        <rFont val="Arial Black"/>
        <family val="2"/>
      </rPr>
      <t>permettent une correction. Lorsqu'une valeur est inscrite dans une cellule rose, c'est cette valeur qui est utilisée pour le calcul.</t>
    </r>
  </si>
  <si>
    <t>Si les couleurs ne correspondent pas à votre affichage, aller dans "Mise en page", puis sélectionner dans le menu déroulant "Couleurs" Office 2007-2010</t>
  </si>
  <si>
    <t>Liste déroulante</t>
  </si>
  <si>
    <t>Joliette</t>
  </si>
  <si>
    <t>Daniel Légaré août 2018</t>
  </si>
  <si>
    <t>Rappel du calcul de la CI</t>
  </si>
  <si>
    <t>Cours 1</t>
  </si>
  <si>
    <t>TH</t>
  </si>
  <si>
    <t>Lab</t>
  </si>
  <si>
    <t>IC</t>
  </si>
  <si>
    <t>Cours 2</t>
  </si>
  <si>
    <t>Cours 3</t>
  </si>
  <si>
    <t>Cours 4</t>
  </si>
  <si>
    <r>
      <t>CI</t>
    </r>
    <r>
      <rPr>
        <vertAlign val="subscript"/>
        <sz val="11"/>
        <color theme="1"/>
        <rFont val="Calibri"/>
        <family val="2"/>
        <scheme val="minor"/>
      </rPr>
      <t>L</t>
    </r>
  </si>
  <si>
    <t>NES:</t>
  </si>
  <si>
    <t>Ci totale:</t>
  </si>
  <si>
    <r>
      <t>Stage Ne</t>
    </r>
    <r>
      <rPr>
        <vertAlign val="subscript"/>
        <sz val="11"/>
        <color theme="1"/>
        <rFont val="Calibri"/>
        <family val="2"/>
        <scheme val="minor"/>
      </rPr>
      <t>jk</t>
    </r>
  </si>
  <si>
    <r>
      <t>Ne</t>
    </r>
    <r>
      <rPr>
        <vertAlign val="subscript"/>
        <sz val="11"/>
        <color theme="1"/>
        <rFont val="Calibri"/>
        <family val="2"/>
        <scheme val="minor"/>
      </rPr>
      <t>jk</t>
    </r>
  </si>
  <si>
    <t>PES &gt; 415:</t>
  </si>
  <si>
    <t>PES*0,04</t>
  </si>
  <si>
    <t>Total:</t>
  </si>
  <si>
    <t>Diapo#40</t>
  </si>
  <si>
    <t>Ens 1</t>
  </si>
  <si>
    <t>Ens 2</t>
  </si>
  <si>
    <t>Le Nes = 0 pour les cours dont la pondération est moins de 45 heures</t>
  </si>
  <si>
    <t>32 IC en Théorie 16 IC en laboratoire et 6 IC en enseignement clinique</t>
  </si>
  <si>
    <t>NES&gt;= 75 :</t>
  </si>
  <si>
    <t>NES&gt; 160 :</t>
  </si>
  <si>
    <t>CIL</t>
  </si>
  <si>
    <t>Stage Nejk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</si>
</sst>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
    <numFmt numFmtId="166" formatCode="hh:mm\ AM/PM_)"/>
    <numFmt numFmtId="167" formatCode="0;0;&quot;-&quot;"/>
    <numFmt numFmtId="168" formatCode="0.0"/>
    <numFmt numFmtId="169" formatCode="0.0%"/>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b/>
      <sz val="11"/>
      <name val="Calibri"/>
      <family val="2"/>
      <scheme val="minor"/>
    </font>
    <font>
      <i/>
      <u/>
      <sz val="11"/>
      <name val="Calibri"/>
      <family val="2"/>
      <scheme val="minor"/>
    </font>
    <font>
      <b/>
      <sz val="11"/>
      <color rgb="FFFF0000"/>
      <name val="Calibri"/>
      <family val="2"/>
      <scheme val="minor"/>
    </font>
    <font>
      <b/>
      <sz val="9"/>
      <color indexed="81"/>
      <name val="Tahoma"/>
      <family val="2"/>
    </font>
    <font>
      <sz val="8"/>
      <color indexed="81"/>
      <name val="Tahoma"/>
      <family val="2"/>
    </font>
    <font>
      <b/>
      <sz val="8"/>
      <color indexed="81"/>
      <name val="Tahoma"/>
      <family val="2"/>
    </font>
    <font>
      <sz val="9"/>
      <color indexed="81"/>
      <name val="Tahoma"/>
      <family val="2"/>
    </font>
    <font>
      <sz val="10"/>
      <name val="Arial Black"/>
      <family val="2"/>
    </font>
    <font>
      <sz val="10"/>
      <color theme="1"/>
      <name val="Calibri"/>
      <family val="2"/>
      <scheme val="minor"/>
    </font>
    <font>
      <sz val="10"/>
      <color indexed="10"/>
      <name val="Arial Black"/>
      <family val="2"/>
    </font>
    <font>
      <sz val="10"/>
      <color indexed="10"/>
      <name val="Wingdings 3"/>
      <family val="1"/>
      <charset val="2"/>
    </font>
    <font>
      <sz val="10"/>
      <color indexed="13"/>
      <name val="Arial Black"/>
      <family val="2"/>
    </font>
    <font>
      <b/>
      <sz val="10"/>
      <color theme="0"/>
      <name val="Arial Black"/>
      <family val="2"/>
    </font>
    <font>
      <b/>
      <i/>
      <u/>
      <sz val="10"/>
      <color indexed="10"/>
      <name val="Arial Black"/>
      <family val="2"/>
    </font>
    <font>
      <sz val="10"/>
      <color theme="6" tint="-0.499984740745262"/>
      <name val="Arial Black"/>
      <family val="2"/>
    </font>
    <font>
      <b/>
      <sz val="8"/>
      <color indexed="10"/>
      <name val="Tahoma"/>
      <family val="2"/>
    </font>
    <font>
      <sz val="10"/>
      <color rgb="FFFF99FF"/>
      <name val="Arial Black"/>
      <family val="2"/>
    </font>
    <font>
      <vertAlign val="subscript"/>
      <sz val="11"/>
      <color theme="1"/>
      <name val="Calibri"/>
      <family val="2"/>
      <scheme val="minor"/>
    </font>
    <font>
      <u/>
      <sz val="11"/>
      <color theme="10"/>
      <name val="Calibri"/>
      <family val="2"/>
      <scheme val="minor"/>
    </font>
    <font>
      <b/>
      <sz val="18"/>
      <color theme="1"/>
      <name val="Calibri"/>
      <family val="2"/>
      <scheme val="minor"/>
    </font>
  </fonts>
  <fills count="22">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rgb="FFFFFF99"/>
        <bgColor indexed="64"/>
      </patternFill>
    </fill>
    <fill>
      <patternFill patternType="solid">
        <fgColor theme="9"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CCFF"/>
        <bgColor indexed="64"/>
      </patternFill>
    </fill>
    <fill>
      <patternFill patternType="solid">
        <fgColor theme="8" tint="0.79998168889431442"/>
        <bgColor indexed="64"/>
      </patternFill>
    </fill>
    <fill>
      <patternFill patternType="solid">
        <fgColor indexed="27"/>
        <bgColor indexed="64"/>
      </patternFill>
    </fill>
    <fill>
      <patternFill patternType="solid">
        <fgColor indexed="13"/>
        <bgColor indexed="64"/>
      </patternFill>
    </fill>
    <fill>
      <patternFill patternType="solid">
        <fgColor indexed="10"/>
        <bgColor indexed="64"/>
      </patternFill>
    </fill>
    <fill>
      <patternFill patternType="solid">
        <fgColor rgb="FFFFFFCC"/>
        <bgColor indexed="64"/>
      </patternFill>
    </fill>
    <fill>
      <patternFill patternType="solid">
        <fgColor rgb="FFFF99FF"/>
        <bgColor indexed="64"/>
      </patternFill>
    </fill>
    <fill>
      <patternFill patternType="solid">
        <fgColor theme="6" tint="0.79998168889431442"/>
        <bgColor indexed="64"/>
      </patternFill>
    </fill>
  </fills>
  <borders count="151">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style="medium">
        <color indexed="64"/>
      </bottom>
      <diagonal/>
    </border>
    <border>
      <left style="double">
        <color indexed="64"/>
      </left>
      <right style="thick">
        <color indexed="64"/>
      </right>
      <top style="thick">
        <color indexed="64"/>
      </top>
      <bottom style="medium">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medium">
        <color indexed="64"/>
      </bottom>
      <diagonal/>
    </border>
    <border>
      <left/>
      <right style="thick">
        <color indexed="64"/>
      </right>
      <top/>
      <bottom/>
      <diagonal/>
    </border>
    <border>
      <left style="thick">
        <color indexed="64"/>
      </left>
      <right style="thick">
        <color indexed="64"/>
      </right>
      <top style="thin">
        <color indexed="64"/>
      </top>
      <bottom style="thick">
        <color indexed="64"/>
      </bottom>
      <diagonal/>
    </border>
    <border>
      <left style="double">
        <color indexed="64"/>
      </left>
      <right style="thick">
        <color indexed="64"/>
      </right>
      <top/>
      <bottom/>
      <diagonal/>
    </border>
    <border>
      <left style="thick">
        <color indexed="64"/>
      </left>
      <right style="double">
        <color indexed="64"/>
      </right>
      <top style="thick">
        <color indexed="64"/>
      </top>
      <bottom style="thick">
        <color indexed="64"/>
      </bottom>
      <diagonal/>
    </border>
    <border>
      <left style="double">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double">
        <color indexed="64"/>
      </right>
      <top style="double">
        <color indexed="64"/>
      </top>
      <bottom style="thick">
        <color indexed="64"/>
      </bottom>
      <diagonal/>
    </border>
    <border>
      <left style="double">
        <color indexed="64"/>
      </left>
      <right style="thick">
        <color indexed="64"/>
      </right>
      <top style="double">
        <color indexed="64"/>
      </top>
      <bottom style="thick">
        <color indexed="64"/>
      </bottom>
      <diagonal/>
    </border>
    <border>
      <left style="thick">
        <color indexed="64"/>
      </left>
      <right style="thick">
        <color indexed="64"/>
      </right>
      <top style="double">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ck">
        <color indexed="64"/>
      </top>
      <bottom style="thick">
        <color indexed="64"/>
      </bottom>
      <diagonal/>
    </border>
    <border>
      <left style="double">
        <color indexed="64"/>
      </left>
      <right style="double">
        <color indexed="64"/>
      </right>
      <top style="thick">
        <color indexed="64"/>
      </top>
      <bottom style="thick">
        <color indexed="64"/>
      </bottom>
      <diagonal/>
    </border>
    <border>
      <left style="thick">
        <color indexed="64"/>
      </left>
      <right style="double">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style="double">
        <color indexed="64"/>
      </left>
      <right style="double">
        <color indexed="64"/>
      </right>
      <top style="thick">
        <color indexed="64"/>
      </top>
      <bottom style="double">
        <color indexed="64"/>
      </bottom>
      <diagonal/>
    </border>
    <border>
      <left style="double">
        <color indexed="64"/>
      </left>
      <right style="thin">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double">
        <color indexed="64"/>
      </left>
      <right style="thin">
        <color indexed="64"/>
      </right>
      <top style="thick">
        <color indexed="64"/>
      </top>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ck">
        <color indexed="64"/>
      </top>
      <bottom/>
      <diagonal/>
    </border>
    <border>
      <left style="thick">
        <color indexed="64"/>
      </left>
      <right style="double">
        <color indexed="64"/>
      </right>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bottom/>
      <diagonal/>
    </border>
    <border>
      <left style="double">
        <color indexed="64"/>
      </left>
      <right style="thin">
        <color indexed="64"/>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double">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style="double">
        <color indexed="64"/>
      </right>
      <top/>
      <bottom style="thick">
        <color indexed="64"/>
      </bottom>
      <diagonal/>
    </border>
    <border>
      <left style="double">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double">
        <color indexed="64"/>
      </right>
      <top style="thick">
        <color indexed="64"/>
      </top>
      <bottom/>
      <diagonal/>
    </border>
    <border>
      <left style="double">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style="double">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style="double">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n">
        <color indexed="64"/>
      </top>
      <bottom style="thick">
        <color indexed="64"/>
      </bottom>
      <diagonal/>
    </border>
    <border>
      <left style="medium">
        <color indexed="64"/>
      </left>
      <right style="double">
        <color indexed="64"/>
      </right>
      <top style="thin">
        <color indexed="64"/>
      </top>
      <bottom style="thick">
        <color indexed="64"/>
      </bottom>
      <diagonal/>
    </border>
    <border>
      <left style="double">
        <color indexed="64"/>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double">
        <color indexed="64"/>
      </left>
      <right style="thick">
        <color indexed="64"/>
      </right>
      <top/>
      <bottom style="thick">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ck">
        <color auto="1"/>
      </left>
      <right/>
      <top style="thick">
        <color auto="1"/>
      </top>
      <bottom style="thin">
        <color auto="1"/>
      </bottom>
      <diagonal/>
    </border>
    <border>
      <left/>
      <right/>
      <top style="thick">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double">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ck">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ck">
        <color indexed="64"/>
      </right>
      <top style="thin">
        <color indexed="64"/>
      </top>
      <bottom/>
      <diagonal/>
    </border>
    <border>
      <left style="double">
        <color indexed="64"/>
      </left>
      <right style="thick">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ck">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ck">
        <color auto="1"/>
      </left>
      <right style="double">
        <color auto="1"/>
      </right>
      <top style="thick">
        <color auto="1"/>
      </top>
      <bottom style="thin">
        <color auto="1"/>
      </bottom>
      <diagonal/>
    </border>
    <border>
      <left style="double">
        <color auto="1"/>
      </left>
      <right style="thick">
        <color auto="1"/>
      </right>
      <top style="thick">
        <color auto="1"/>
      </top>
      <bottom style="thin">
        <color auto="1"/>
      </bottom>
      <diagonal/>
    </border>
    <border>
      <left style="thick">
        <color auto="1"/>
      </left>
      <right style="double">
        <color auto="1"/>
      </right>
      <top style="thin">
        <color auto="1"/>
      </top>
      <bottom style="thin">
        <color auto="1"/>
      </bottom>
      <diagonal/>
    </border>
    <border>
      <left style="thick">
        <color auto="1"/>
      </left>
      <right style="double">
        <color auto="1"/>
      </right>
      <top style="thin">
        <color auto="1"/>
      </top>
      <bottom style="thick">
        <color auto="1"/>
      </bottom>
      <diagonal/>
    </border>
    <border>
      <left style="double">
        <color indexed="64"/>
      </left>
      <right style="thick">
        <color indexed="64"/>
      </right>
      <top style="thin">
        <color indexed="64"/>
      </top>
      <bottom/>
      <diagonal/>
    </border>
    <border>
      <left/>
      <right style="thin">
        <color indexed="64"/>
      </right>
      <top style="thick">
        <color indexed="64"/>
      </top>
      <bottom/>
      <diagonal/>
    </border>
    <border>
      <left style="thick">
        <color auto="1"/>
      </left>
      <right/>
      <top/>
      <bottom style="thin">
        <color auto="1"/>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double">
        <color indexed="64"/>
      </left>
      <right style="thin">
        <color indexed="64"/>
      </right>
      <top style="double">
        <color indexed="64"/>
      </top>
      <bottom style="thick">
        <color indexed="64"/>
      </bottom>
      <diagonal/>
    </border>
    <border>
      <left style="thin">
        <color indexed="64"/>
      </left>
      <right style="double">
        <color indexed="64"/>
      </right>
      <top style="double">
        <color indexed="64"/>
      </top>
      <bottom style="thick">
        <color indexed="64"/>
      </bottom>
      <diagonal/>
    </border>
    <border>
      <left style="double">
        <color indexed="64"/>
      </left>
      <right style="thick">
        <color indexed="64"/>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0" fontId="23" fillId="0" borderId="0" applyNumberFormat="0" applyFill="0" applyBorder="0" applyAlignment="0" applyProtection="0"/>
  </cellStyleXfs>
  <cellXfs count="416">
    <xf numFmtId="0" fontId="0" fillId="0" borderId="0" xfId="0"/>
    <xf numFmtId="164" fontId="4" fillId="0" borderId="0" xfId="0" applyNumberFormat="1" applyFont="1"/>
    <xf numFmtId="165" fontId="4" fillId="0" borderId="0" xfId="0" applyNumberFormat="1" applyFont="1"/>
    <xf numFmtId="164" fontId="5" fillId="2" borderId="1"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164" fontId="4" fillId="2" borderId="2" xfId="0" applyNumberFormat="1" applyFont="1" applyFill="1" applyBorder="1"/>
    <xf numFmtId="164" fontId="6" fillId="2" borderId="2" xfId="0" applyNumberFormat="1" applyFont="1" applyFill="1" applyBorder="1" applyAlignment="1">
      <alignment vertical="center"/>
    </xf>
    <xf numFmtId="164" fontId="5" fillId="2" borderId="2" xfId="0" applyNumberFormat="1" applyFont="1" applyFill="1" applyBorder="1" applyAlignment="1">
      <alignment horizontal="right" vertical="center"/>
    </xf>
    <xf numFmtId="2" fontId="5" fillId="2" borderId="2" xfId="0" applyNumberFormat="1" applyFont="1" applyFill="1" applyBorder="1" applyAlignment="1">
      <alignment horizontal="center" vertical="center"/>
    </xf>
    <xf numFmtId="164" fontId="4" fillId="2" borderId="3" xfId="0" applyNumberFormat="1" applyFont="1" applyFill="1" applyBorder="1"/>
    <xf numFmtId="164" fontId="4" fillId="2" borderId="1" xfId="0" applyNumberFormat="1" applyFont="1" applyFill="1" applyBorder="1"/>
    <xf numFmtId="164" fontId="4" fillId="2" borderId="4" xfId="0" applyNumberFormat="1" applyFont="1" applyFill="1" applyBorder="1"/>
    <xf numFmtId="164" fontId="2" fillId="3" borderId="5" xfId="0" applyNumberFormat="1" applyFont="1" applyFill="1" applyBorder="1" applyAlignment="1">
      <alignment vertical="center"/>
    </xf>
    <xf numFmtId="164" fontId="2" fillId="3" borderId="6" xfId="0" applyNumberFormat="1" applyFont="1" applyFill="1" applyBorder="1" applyAlignment="1">
      <alignment vertical="center"/>
    </xf>
    <xf numFmtId="164" fontId="4" fillId="2" borderId="0" xfId="0" applyNumberFormat="1" applyFont="1" applyFill="1" applyAlignment="1">
      <alignment horizontal="center" vertical="center"/>
    </xf>
    <xf numFmtId="164" fontId="4" fillId="2" borderId="0" xfId="0" applyNumberFormat="1" applyFont="1" applyFill="1"/>
    <xf numFmtId="15" fontId="5" fillId="4" borderId="7" xfId="0" applyNumberFormat="1" applyFont="1" applyFill="1" applyBorder="1" applyAlignment="1">
      <alignment horizontal="center" vertical="center"/>
    </xf>
    <xf numFmtId="164" fontId="4" fillId="5" borderId="2" xfId="0" applyNumberFormat="1" applyFont="1" applyFill="1" applyBorder="1"/>
    <xf numFmtId="164" fontId="4" fillId="2" borderId="10" xfId="0" applyNumberFormat="1" applyFont="1" applyFill="1" applyBorder="1"/>
    <xf numFmtId="164" fontId="5" fillId="2" borderId="12" xfId="0" applyNumberFormat="1" applyFont="1" applyFill="1" applyBorder="1"/>
    <xf numFmtId="166" fontId="5" fillId="4" borderId="13" xfId="0" applyNumberFormat="1" applyFont="1" applyFill="1" applyBorder="1" applyAlignment="1">
      <alignment horizontal="center" vertical="center"/>
    </xf>
    <xf numFmtId="164" fontId="4" fillId="7" borderId="0" xfId="0" applyNumberFormat="1" applyFont="1" applyFill="1"/>
    <xf numFmtId="164" fontId="5" fillId="8" borderId="4" xfId="0" applyNumberFormat="1" applyFont="1" applyFill="1" applyBorder="1" applyAlignment="1">
      <alignment horizontal="right" vertical="center"/>
    </xf>
    <xf numFmtId="2" fontId="5" fillId="8" borderId="14" xfId="0" applyNumberFormat="1" applyFont="1" applyFill="1" applyBorder="1" applyAlignment="1">
      <alignment horizontal="center" vertical="center"/>
    </xf>
    <xf numFmtId="164" fontId="5" fillId="9" borderId="5"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164" fontId="4" fillId="9" borderId="0" xfId="0" applyNumberFormat="1" applyFont="1" applyFill="1" applyAlignment="1">
      <alignment horizontal="center"/>
    </xf>
    <xf numFmtId="164" fontId="4" fillId="2" borderId="0" xfId="0" applyNumberFormat="1" applyFont="1" applyFill="1" applyAlignment="1">
      <alignment horizontal="center"/>
    </xf>
    <xf numFmtId="164" fontId="6" fillId="2" borderId="0" xfId="0" applyNumberFormat="1" applyFont="1" applyFill="1" applyAlignment="1">
      <alignment vertical="center"/>
    </xf>
    <xf numFmtId="164" fontId="4" fillId="2" borderId="12" xfId="0" applyNumberFormat="1" applyFont="1" applyFill="1" applyBorder="1" applyAlignment="1">
      <alignment horizontal="center" vertical="center"/>
    </xf>
    <xf numFmtId="164" fontId="5" fillId="11" borderId="18" xfId="0" applyNumberFormat="1" applyFont="1" applyFill="1" applyBorder="1" applyAlignment="1">
      <alignment horizontal="right" vertical="center"/>
    </xf>
    <xf numFmtId="2" fontId="5" fillId="11" borderId="19" xfId="0" applyNumberFormat="1" applyFont="1" applyFill="1" applyBorder="1" applyAlignment="1">
      <alignment horizontal="center" vertical="center"/>
    </xf>
    <xf numFmtId="164" fontId="5" fillId="2" borderId="21" xfId="0" applyNumberFormat="1" applyFont="1" applyFill="1" applyBorder="1" applyAlignment="1">
      <alignment horizontal="center" vertical="center"/>
    </xf>
    <xf numFmtId="164" fontId="5" fillId="2" borderId="22" xfId="0" applyNumberFormat="1" applyFont="1" applyFill="1" applyBorder="1" applyAlignment="1">
      <alignment horizontal="center" vertical="center"/>
    </xf>
    <xf numFmtId="164" fontId="4" fillId="2" borderId="22" xfId="0" applyNumberFormat="1" applyFont="1" applyFill="1" applyBorder="1" applyAlignment="1">
      <alignment horizontal="center" vertical="center"/>
    </xf>
    <xf numFmtId="164" fontId="4" fillId="2" borderId="22" xfId="0" applyNumberFormat="1" applyFont="1" applyFill="1" applyBorder="1"/>
    <xf numFmtId="164" fontId="6" fillId="2" borderId="22" xfId="0" applyNumberFormat="1" applyFont="1" applyFill="1" applyBorder="1" applyAlignment="1">
      <alignment vertical="center"/>
    </xf>
    <xf numFmtId="164" fontId="5" fillId="2" borderId="22" xfId="0" applyNumberFormat="1" applyFont="1" applyFill="1" applyBorder="1" applyAlignment="1">
      <alignment horizontal="right" vertical="center"/>
    </xf>
    <xf numFmtId="2" fontId="5" fillId="2" borderId="22" xfId="0" applyNumberFormat="1" applyFont="1" applyFill="1" applyBorder="1" applyAlignment="1">
      <alignment horizontal="center" vertical="center"/>
    </xf>
    <xf numFmtId="164" fontId="4" fillId="2" borderId="23" xfId="0" applyNumberFormat="1" applyFont="1" applyFill="1" applyBorder="1"/>
    <xf numFmtId="1" fontId="5" fillId="0" borderId="0" xfId="0" applyNumberFormat="1" applyFont="1" applyAlignment="1">
      <alignment horizontal="center" vertical="center"/>
    </xf>
    <xf numFmtId="164" fontId="4" fillId="2" borderId="21" xfId="0" applyNumberFormat="1" applyFont="1" applyFill="1" applyBorder="1"/>
    <xf numFmtId="164" fontId="5" fillId="0" borderId="0" xfId="0" applyNumberFormat="1" applyFont="1" applyAlignment="1">
      <alignment horizontal="center" vertical="center"/>
    </xf>
    <xf numFmtId="164" fontId="4" fillId="0" borderId="0" xfId="0" applyNumberFormat="1" applyFont="1" applyAlignment="1">
      <alignment horizontal="center" vertical="center"/>
    </xf>
    <xf numFmtId="164" fontId="6" fillId="0" borderId="0" xfId="0" applyNumberFormat="1" applyFont="1" applyAlignment="1">
      <alignment vertical="center"/>
    </xf>
    <xf numFmtId="164" fontId="5" fillId="0" borderId="0" xfId="0" applyNumberFormat="1" applyFont="1" applyAlignment="1">
      <alignment horizontal="right" vertical="center"/>
    </xf>
    <xf numFmtId="2" fontId="5" fillId="0" borderId="0" xfId="0" applyNumberFormat="1" applyFont="1" applyAlignment="1">
      <alignment horizontal="center" vertical="center"/>
    </xf>
    <xf numFmtId="164" fontId="4" fillId="2" borderId="1" xfId="0" applyNumberFormat="1" applyFont="1" applyFill="1" applyBorder="1" applyAlignment="1">
      <alignment horizontal="center" vertical="center"/>
    </xf>
    <xf numFmtId="164" fontId="4" fillId="0" borderId="0" xfId="0" applyNumberFormat="1" applyFont="1" applyProtection="1">
      <protection locked="0"/>
    </xf>
    <xf numFmtId="164" fontId="4" fillId="2" borderId="4" xfId="0" applyNumberFormat="1" applyFont="1" applyFill="1" applyBorder="1" applyAlignment="1">
      <alignment horizontal="center" vertical="center"/>
    </xf>
    <xf numFmtId="164" fontId="4" fillId="5" borderId="5" xfId="0" applyNumberFormat="1" applyFont="1" applyFill="1" applyBorder="1" applyAlignment="1">
      <alignment horizontal="center" vertical="center"/>
    </xf>
    <xf numFmtId="164" fontId="4" fillId="2" borderId="25" xfId="0" applyNumberFormat="1" applyFont="1" applyFill="1" applyBorder="1"/>
    <xf numFmtId="164" fontId="4" fillId="2" borderId="12" xfId="0" applyNumberFormat="1" applyFont="1" applyFill="1" applyBorder="1"/>
    <xf numFmtId="164" fontId="7" fillId="0" borderId="0" xfId="0" applyNumberFormat="1" applyFont="1"/>
    <xf numFmtId="164" fontId="4" fillId="2" borderId="12" xfId="0" applyNumberFormat="1" applyFont="1" applyFill="1" applyBorder="1" applyAlignment="1">
      <alignment vertical="center"/>
    </xf>
    <xf numFmtId="164" fontId="5" fillId="6" borderId="28" xfId="0" applyNumberFormat="1" applyFont="1" applyFill="1" applyBorder="1" applyAlignment="1">
      <alignment horizontal="center"/>
    </xf>
    <xf numFmtId="164" fontId="4" fillId="2" borderId="29" xfId="0" applyNumberFormat="1" applyFont="1" applyFill="1" applyBorder="1"/>
    <xf numFmtId="164" fontId="5" fillId="12" borderId="30" xfId="0" applyNumberFormat="1" applyFont="1" applyFill="1" applyBorder="1" applyAlignment="1">
      <alignment horizontal="center" vertical="center"/>
    </xf>
    <xf numFmtId="164" fontId="5" fillId="12" borderId="32" xfId="0" applyNumberFormat="1" applyFont="1" applyFill="1" applyBorder="1" applyAlignment="1">
      <alignment horizontal="center" vertical="center"/>
    </xf>
    <xf numFmtId="164" fontId="5" fillId="12" borderId="33" xfId="0" applyNumberFormat="1" applyFont="1" applyFill="1" applyBorder="1" applyAlignment="1">
      <alignment horizontal="center" vertical="center"/>
    </xf>
    <xf numFmtId="164" fontId="5" fillId="12" borderId="34" xfId="0" applyNumberFormat="1" applyFont="1" applyFill="1" applyBorder="1" applyAlignment="1">
      <alignment horizontal="center" vertical="center"/>
    </xf>
    <xf numFmtId="164" fontId="5" fillId="12" borderId="35" xfId="0" applyNumberFormat="1" applyFont="1" applyFill="1" applyBorder="1" applyAlignment="1">
      <alignment horizontal="center" vertical="center"/>
    </xf>
    <xf numFmtId="164" fontId="5" fillId="12" borderId="36" xfId="0" applyNumberFormat="1" applyFont="1" applyFill="1" applyBorder="1" applyAlignment="1">
      <alignment horizontal="center" vertical="center"/>
    </xf>
    <xf numFmtId="167" fontId="5" fillId="2" borderId="12" xfId="0" applyNumberFormat="1" applyFont="1" applyFill="1" applyBorder="1" applyAlignment="1">
      <alignment horizontal="center" vertical="center"/>
    </xf>
    <xf numFmtId="1" fontId="5" fillId="9" borderId="38" xfId="0" applyNumberFormat="1" applyFont="1" applyFill="1" applyBorder="1" applyAlignment="1">
      <alignment horizontal="center" vertical="center"/>
    </xf>
    <xf numFmtId="164" fontId="5" fillId="10" borderId="39" xfId="0" applyNumberFormat="1" applyFont="1" applyFill="1" applyBorder="1" applyAlignment="1">
      <alignment horizontal="left" vertical="center"/>
    </xf>
    <xf numFmtId="164" fontId="4" fillId="9" borderId="40" xfId="0" applyNumberFormat="1" applyFont="1" applyFill="1" applyBorder="1" applyAlignment="1">
      <alignment horizontal="right" vertical="center"/>
    </xf>
    <xf numFmtId="164" fontId="4" fillId="9" borderId="41" xfId="0" applyNumberFormat="1" applyFont="1" applyFill="1" applyBorder="1"/>
    <xf numFmtId="164" fontId="5" fillId="9" borderId="42" xfId="0" applyNumberFormat="1" applyFont="1" applyFill="1" applyBorder="1" applyAlignment="1">
      <alignment horizontal="center" vertical="center"/>
    </xf>
    <xf numFmtId="164" fontId="5" fillId="9" borderId="43" xfId="0" applyNumberFormat="1" applyFont="1" applyFill="1" applyBorder="1" applyAlignment="1">
      <alignment horizontal="center" vertical="center"/>
    </xf>
    <xf numFmtId="164" fontId="5" fillId="9" borderId="44" xfId="0" applyNumberFormat="1" applyFont="1" applyFill="1" applyBorder="1" applyAlignment="1">
      <alignment horizontal="center" vertical="center"/>
    </xf>
    <xf numFmtId="164" fontId="5" fillId="9" borderId="45" xfId="0" applyNumberFormat="1" applyFont="1" applyFill="1" applyBorder="1" applyAlignment="1">
      <alignment horizontal="center" vertical="center"/>
    </xf>
    <xf numFmtId="164" fontId="5" fillId="9" borderId="40" xfId="0" applyNumberFormat="1" applyFont="1" applyFill="1" applyBorder="1" applyAlignment="1" applyProtection="1">
      <alignment horizontal="center" vertical="center"/>
      <protection locked="0"/>
    </xf>
    <xf numFmtId="2" fontId="4" fillId="4" borderId="46" xfId="0" applyNumberFormat="1" applyFont="1" applyFill="1" applyBorder="1" applyAlignment="1">
      <alignment horizontal="center" vertical="center"/>
    </xf>
    <xf numFmtId="2" fontId="4" fillId="4" borderId="47" xfId="0" applyNumberFormat="1" applyFont="1" applyFill="1" applyBorder="1" applyAlignment="1">
      <alignment horizontal="center" vertical="center"/>
    </xf>
    <xf numFmtId="1" fontId="4" fillId="4" borderId="47" xfId="0" applyNumberFormat="1" applyFont="1" applyFill="1" applyBorder="1" applyAlignment="1">
      <alignment horizontal="center" vertical="center"/>
    </xf>
    <xf numFmtId="2" fontId="4" fillId="4" borderId="44" xfId="0" applyNumberFormat="1" applyFont="1" applyFill="1" applyBorder="1" applyAlignment="1">
      <alignment horizontal="center" vertical="center"/>
    </xf>
    <xf numFmtId="2" fontId="4" fillId="4" borderId="48" xfId="0" applyNumberFormat="1" applyFont="1" applyFill="1" applyBorder="1" applyAlignment="1">
      <alignment horizontal="center" vertical="center"/>
    </xf>
    <xf numFmtId="0" fontId="5" fillId="2" borderId="12" xfId="0" applyFont="1" applyFill="1" applyBorder="1" applyAlignment="1">
      <alignment horizontal="center" vertical="center"/>
    </xf>
    <xf numFmtId="1" fontId="5" fillId="9" borderId="49" xfId="0" applyNumberFormat="1" applyFont="1" applyFill="1" applyBorder="1" applyAlignment="1">
      <alignment horizontal="center" vertical="center"/>
    </xf>
    <xf numFmtId="2" fontId="4" fillId="4" borderId="52" xfId="0" applyNumberFormat="1" applyFont="1" applyFill="1" applyBorder="1" applyAlignment="1">
      <alignment horizontal="center" vertical="center"/>
    </xf>
    <xf numFmtId="2" fontId="4" fillId="4" borderId="50" xfId="0" applyNumberFormat="1" applyFont="1" applyFill="1" applyBorder="1" applyAlignment="1">
      <alignment horizontal="center" vertical="center"/>
    </xf>
    <xf numFmtId="1" fontId="4" fillId="4" borderId="50" xfId="0" applyNumberFormat="1" applyFont="1" applyFill="1" applyBorder="1" applyAlignment="1">
      <alignment horizontal="center" vertical="center"/>
    </xf>
    <xf numFmtId="2" fontId="4" fillId="4" borderId="51" xfId="0" applyNumberFormat="1" applyFont="1" applyFill="1" applyBorder="1" applyAlignment="1">
      <alignment horizontal="center" vertical="center"/>
    </xf>
    <xf numFmtId="2" fontId="4" fillId="4" borderId="54" xfId="0" applyNumberFormat="1" applyFont="1" applyFill="1" applyBorder="1" applyAlignment="1">
      <alignment horizontal="center" vertical="center"/>
    </xf>
    <xf numFmtId="1" fontId="5" fillId="9" borderId="56" xfId="0" applyNumberFormat="1" applyFont="1" applyFill="1" applyBorder="1" applyAlignment="1">
      <alignment horizontal="center" vertical="center"/>
    </xf>
    <xf numFmtId="164" fontId="2" fillId="13" borderId="57" xfId="0" applyNumberFormat="1" applyFont="1" applyFill="1" applyBorder="1" applyAlignment="1">
      <alignment horizontal="left"/>
    </xf>
    <xf numFmtId="164" fontId="4" fillId="9" borderId="58" xfId="0" applyNumberFormat="1" applyFont="1" applyFill="1" applyBorder="1" applyAlignment="1">
      <alignment horizontal="right" vertical="center"/>
    </xf>
    <xf numFmtId="164" fontId="4" fillId="9" borderId="59" xfId="0" applyNumberFormat="1" applyFont="1" applyFill="1" applyBorder="1"/>
    <xf numFmtId="164" fontId="5" fillId="9" borderId="60" xfId="0" applyNumberFormat="1" applyFont="1" applyFill="1" applyBorder="1" applyAlignment="1">
      <alignment horizontal="center" vertical="center"/>
    </xf>
    <xf numFmtId="164" fontId="5" fillId="9" borderId="61" xfId="0" applyNumberFormat="1" applyFont="1" applyFill="1" applyBorder="1" applyAlignment="1">
      <alignment horizontal="center" vertical="center"/>
    </xf>
    <xf numFmtId="164" fontId="5" fillId="9" borderId="58" xfId="0" applyNumberFormat="1" applyFont="1" applyFill="1" applyBorder="1" applyAlignment="1">
      <alignment horizontal="center" vertical="center"/>
    </xf>
    <xf numFmtId="164" fontId="5" fillId="9" borderId="62" xfId="0" applyNumberFormat="1" applyFont="1" applyFill="1" applyBorder="1" applyAlignment="1">
      <alignment horizontal="center" vertical="center"/>
    </xf>
    <xf numFmtId="164" fontId="5" fillId="9" borderId="58" xfId="0" applyNumberFormat="1" applyFont="1" applyFill="1" applyBorder="1" applyAlignment="1" applyProtection="1">
      <alignment horizontal="center" vertical="center"/>
      <protection locked="0"/>
    </xf>
    <xf numFmtId="2" fontId="4" fillId="4" borderId="60" xfId="0" applyNumberFormat="1" applyFont="1" applyFill="1" applyBorder="1" applyAlignment="1">
      <alignment horizontal="center" vertical="center"/>
    </xf>
    <xf numFmtId="2" fontId="4" fillId="4" borderId="57" xfId="0" applyNumberFormat="1" applyFont="1" applyFill="1" applyBorder="1" applyAlignment="1">
      <alignment horizontal="center" vertical="center"/>
    </xf>
    <xf numFmtId="1" fontId="4" fillId="4" borderId="57" xfId="0" applyNumberFormat="1" applyFont="1" applyFill="1" applyBorder="1" applyAlignment="1">
      <alignment horizontal="center" vertical="center"/>
    </xf>
    <xf numFmtId="2" fontId="4" fillId="4" borderId="58" xfId="0" applyNumberFormat="1" applyFont="1" applyFill="1" applyBorder="1" applyAlignment="1">
      <alignment horizontal="center" vertical="center"/>
    </xf>
    <xf numFmtId="2" fontId="4" fillId="4" borderId="63" xfId="0" applyNumberFormat="1" applyFont="1" applyFill="1" applyBorder="1" applyAlignment="1">
      <alignment horizontal="center" vertical="center"/>
    </xf>
    <xf numFmtId="164" fontId="3" fillId="0" borderId="0" xfId="0" applyNumberFormat="1" applyFont="1"/>
    <xf numFmtId="0" fontId="7" fillId="2" borderId="0" xfId="0" applyFont="1" applyFill="1" applyAlignment="1">
      <alignment horizontal="center" vertical="center"/>
    </xf>
    <xf numFmtId="164" fontId="5" fillId="2" borderId="22" xfId="0" applyNumberFormat="1" applyFont="1" applyFill="1" applyBorder="1" applyAlignment="1">
      <alignment vertical="center"/>
    </xf>
    <xf numFmtId="1" fontId="7" fillId="2" borderId="0" xfId="0" applyNumberFormat="1" applyFont="1" applyFill="1" applyAlignment="1">
      <alignment horizontal="center" vertical="center"/>
    </xf>
    <xf numFmtId="164" fontId="7" fillId="2" borderId="0" xfId="0" applyNumberFormat="1" applyFont="1" applyFill="1" applyAlignment="1">
      <alignment horizontal="left"/>
    </xf>
    <xf numFmtId="164" fontId="3" fillId="2" borderId="0" xfId="0" applyNumberFormat="1" applyFont="1" applyFill="1" applyAlignment="1">
      <alignment horizontal="right" vertical="center"/>
    </xf>
    <xf numFmtId="164" fontId="3" fillId="2" borderId="0" xfId="0" applyNumberFormat="1" applyFont="1" applyFill="1"/>
    <xf numFmtId="164" fontId="7" fillId="2" borderId="0" xfId="0" applyNumberFormat="1" applyFont="1" applyFill="1" applyAlignment="1">
      <alignment horizontal="center" vertical="center"/>
    </xf>
    <xf numFmtId="164" fontId="7" fillId="2" borderId="0" xfId="0" applyNumberFormat="1" applyFont="1" applyFill="1" applyAlignment="1" applyProtection="1">
      <alignment horizontal="center" vertical="center"/>
      <protection locked="0"/>
    </xf>
    <xf numFmtId="2" fontId="3" fillId="2" borderId="0" xfId="0" applyNumberFormat="1" applyFont="1" applyFill="1" applyAlignment="1">
      <alignment horizontal="center" vertical="center"/>
    </xf>
    <xf numFmtId="164" fontId="3" fillId="2" borderId="12" xfId="0" applyNumberFormat="1" applyFont="1" applyFill="1" applyBorder="1"/>
    <xf numFmtId="164" fontId="3" fillId="0" borderId="0" xfId="0" applyNumberFormat="1" applyFont="1" applyProtection="1">
      <protection locked="0"/>
    </xf>
    <xf numFmtId="164" fontId="5" fillId="6" borderId="2" xfId="0" applyNumberFormat="1" applyFont="1" applyFill="1" applyBorder="1" applyAlignment="1">
      <alignment horizontal="center"/>
    </xf>
    <xf numFmtId="164" fontId="4" fillId="2" borderId="64" xfId="0" applyNumberFormat="1" applyFont="1" applyFill="1" applyBorder="1"/>
    <xf numFmtId="164" fontId="5" fillId="10" borderId="47" xfId="0" applyNumberFormat="1" applyFont="1" applyFill="1" applyBorder="1" applyAlignment="1">
      <alignment horizontal="left" vertical="center"/>
    </xf>
    <xf numFmtId="164" fontId="4" fillId="9" borderId="44" xfId="0" applyNumberFormat="1" applyFont="1" applyFill="1" applyBorder="1" applyAlignment="1">
      <alignment horizontal="right" vertical="center"/>
    </xf>
    <xf numFmtId="164" fontId="4" fillId="9" borderId="53" xfId="0" applyNumberFormat="1" applyFont="1" applyFill="1" applyBorder="1" applyAlignment="1">
      <alignment horizontal="right" vertical="center"/>
    </xf>
    <xf numFmtId="164" fontId="4" fillId="9" borderId="61" xfId="0" applyNumberFormat="1" applyFont="1" applyFill="1" applyBorder="1" applyAlignment="1">
      <alignment horizontal="right" vertical="center"/>
    </xf>
    <xf numFmtId="164" fontId="3" fillId="2" borderId="0" xfId="0" applyNumberFormat="1" applyFont="1" applyFill="1" applyAlignment="1">
      <alignment horizontal="center" vertical="center"/>
    </xf>
    <xf numFmtId="1" fontId="3" fillId="2" borderId="0" xfId="0" applyNumberFormat="1" applyFont="1" applyFill="1" applyAlignment="1">
      <alignment horizontal="center" vertical="center"/>
    </xf>
    <xf numFmtId="1" fontId="5" fillId="12" borderId="35" xfId="0" applyNumberFormat="1" applyFont="1" applyFill="1" applyBorder="1" applyAlignment="1">
      <alignment horizontal="center" vertical="center"/>
    </xf>
    <xf numFmtId="1" fontId="4" fillId="2" borderId="0" xfId="0" applyNumberFormat="1" applyFont="1" applyFill="1" applyAlignment="1">
      <alignment horizontal="center" vertical="center"/>
    </xf>
    <xf numFmtId="0" fontId="5" fillId="2" borderId="0" xfId="0" applyFont="1" applyFill="1" applyAlignment="1">
      <alignment horizontal="center" vertical="center"/>
    </xf>
    <xf numFmtId="164" fontId="5" fillId="2" borderId="0" xfId="0" applyNumberFormat="1" applyFont="1" applyFill="1" applyAlignment="1">
      <alignment horizontal="center" vertical="center"/>
    </xf>
    <xf numFmtId="1" fontId="5" fillId="2" borderId="0" xfId="0" applyNumberFormat="1" applyFont="1" applyFill="1" applyAlignment="1">
      <alignment horizontal="center" vertical="center"/>
    </xf>
    <xf numFmtId="164" fontId="5" fillId="2" borderId="0" xfId="0" applyNumberFormat="1" applyFont="1" applyFill="1" applyAlignment="1">
      <alignment horizontal="left"/>
    </xf>
    <xf numFmtId="164" fontId="4" fillId="2" borderId="0" xfId="0" applyNumberFormat="1" applyFont="1" applyFill="1" applyAlignment="1">
      <alignment horizontal="right" vertical="center"/>
    </xf>
    <xf numFmtId="164" fontId="5" fillId="2" borderId="0" xfId="0" applyNumberFormat="1" applyFont="1" applyFill="1" applyAlignment="1" applyProtection="1">
      <alignment horizontal="center" vertical="center"/>
      <protection locked="0"/>
    </xf>
    <xf numFmtId="2" fontId="4" fillId="2" borderId="0" xfId="0" applyNumberFormat="1" applyFont="1" applyFill="1" applyAlignment="1">
      <alignment horizontal="center" vertical="center"/>
    </xf>
    <xf numFmtId="2" fontId="4" fillId="2" borderId="2" xfId="0" applyNumberFormat="1" applyFont="1" applyFill="1" applyBorder="1" applyAlignment="1">
      <alignment horizontal="center" vertical="center"/>
    </xf>
    <xf numFmtId="164" fontId="5" fillId="2" borderId="12" xfId="0" applyNumberFormat="1" applyFont="1" applyFill="1" applyBorder="1" applyAlignment="1">
      <alignment vertical="center"/>
    </xf>
    <xf numFmtId="164" fontId="5" fillId="10" borderId="6" xfId="0" applyNumberFormat="1" applyFont="1" applyFill="1" applyBorder="1" applyAlignment="1">
      <alignment horizontal="right" vertical="center"/>
    </xf>
    <xf numFmtId="164" fontId="5" fillId="4" borderId="65" xfId="0" applyNumberFormat="1" applyFont="1" applyFill="1" applyBorder="1" applyAlignment="1">
      <alignment horizontal="center" vertical="center"/>
    </xf>
    <xf numFmtId="164" fontId="5" fillId="4" borderId="66" xfId="0" applyNumberFormat="1" applyFont="1" applyFill="1" applyBorder="1" applyAlignment="1">
      <alignment horizontal="center" vertical="center"/>
    </xf>
    <xf numFmtId="164" fontId="5" fillId="4" borderId="0" xfId="0" applyNumberFormat="1" applyFont="1" applyFill="1" applyAlignment="1">
      <alignment horizontal="center" vertical="center"/>
    </xf>
    <xf numFmtId="164" fontId="5" fillId="2" borderId="0" xfId="0" applyNumberFormat="1" applyFont="1" applyFill="1"/>
    <xf numFmtId="164" fontId="5" fillId="10" borderId="6" xfId="0" applyNumberFormat="1" applyFont="1" applyFill="1" applyBorder="1" applyAlignment="1">
      <alignment horizontal="right" vertical="center" wrapText="1"/>
    </xf>
    <xf numFmtId="164" fontId="5" fillId="2" borderId="0" xfId="0" applyNumberFormat="1" applyFont="1" applyFill="1" applyAlignment="1">
      <alignment horizontal="center"/>
    </xf>
    <xf numFmtId="164" fontId="5" fillId="14" borderId="66" xfId="0" applyNumberFormat="1" applyFont="1" applyFill="1" applyBorder="1" applyAlignment="1">
      <alignment horizontal="center"/>
    </xf>
    <xf numFmtId="164" fontId="5" fillId="4" borderId="4" xfId="0" applyNumberFormat="1" applyFont="1" applyFill="1" applyBorder="1" applyAlignment="1">
      <alignment horizontal="center" vertical="center"/>
    </xf>
    <xf numFmtId="164" fontId="5" fillId="10" borderId="67" xfId="0" applyNumberFormat="1" applyFont="1" applyFill="1" applyBorder="1" applyAlignment="1">
      <alignment horizontal="center" vertical="center"/>
    </xf>
    <xf numFmtId="1" fontId="4" fillId="4" borderId="68" xfId="0" applyNumberFormat="1" applyFont="1" applyFill="1" applyBorder="1" applyAlignment="1">
      <alignment horizontal="center" vertical="center"/>
    </xf>
    <xf numFmtId="2" fontId="4" fillId="4" borderId="69" xfId="0" applyNumberFormat="1" applyFont="1" applyFill="1" applyBorder="1" applyAlignment="1">
      <alignment horizontal="center" vertical="center"/>
    </xf>
    <xf numFmtId="164" fontId="5" fillId="2" borderId="4" xfId="0" applyNumberFormat="1" applyFont="1" applyFill="1" applyBorder="1"/>
    <xf numFmtId="164" fontId="5" fillId="10" borderId="70" xfId="0" applyNumberFormat="1" applyFont="1" applyFill="1" applyBorder="1" applyAlignment="1">
      <alignment horizontal="center" vertical="center"/>
    </xf>
    <xf numFmtId="1" fontId="4" fillId="4" borderId="71" xfId="0" applyNumberFormat="1" applyFont="1" applyFill="1" applyBorder="1" applyAlignment="1">
      <alignment horizontal="center" vertical="center"/>
    </xf>
    <xf numFmtId="2" fontId="4" fillId="4" borderId="72" xfId="0" applyNumberFormat="1" applyFont="1" applyFill="1" applyBorder="1" applyAlignment="1">
      <alignment horizontal="center" vertical="center"/>
    </xf>
    <xf numFmtId="168" fontId="5" fillId="9" borderId="73" xfId="1" applyNumberFormat="1" applyFont="1" applyFill="1" applyBorder="1" applyAlignment="1" applyProtection="1">
      <alignment horizontal="center" vertical="center"/>
    </xf>
    <xf numFmtId="169" fontId="5" fillId="9" borderId="74" xfId="1" applyNumberFormat="1" applyFont="1" applyFill="1" applyBorder="1" applyAlignment="1" applyProtection="1">
      <alignment horizontal="center" vertical="center"/>
    </xf>
    <xf numFmtId="164" fontId="5" fillId="10" borderId="75" xfId="0" applyNumberFormat="1" applyFont="1" applyFill="1" applyBorder="1" applyAlignment="1">
      <alignment horizontal="center" vertical="center"/>
    </xf>
    <xf numFmtId="2" fontId="4" fillId="2" borderId="22" xfId="0" applyNumberFormat="1" applyFont="1" applyFill="1" applyBorder="1" applyAlignment="1">
      <alignment horizontal="center" vertical="center"/>
    </xf>
    <xf numFmtId="1" fontId="4" fillId="4" borderId="76" xfId="0" applyNumberFormat="1" applyFont="1" applyFill="1" applyBorder="1" applyAlignment="1">
      <alignment horizontal="center" vertical="center"/>
    </xf>
    <xf numFmtId="2" fontId="4" fillId="4" borderId="77" xfId="0" applyNumberFormat="1" applyFont="1" applyFill="1" applyBorder="1" applyAlignment="1">
      <alignment horizontal="center" vertical="center"/>
    </xf>
    <xf numFmtId="164" fontId="5" fillId="2" borderId="3" xfId="0" applyNumberFormat="1" applyFont="1" applyFill="1" applyBorder="1" applyAlignment="1">
      <alignment horizontal="right" vertical="center"/>
    </xf>
    <xf numFmtId="2" fontId="4" fillId="4" borderId="7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21" xfId="0" applyNumberFormat="1" applyFont="1" applyFill="1" applyBorder="1" applyAlignment="1">
      <alignment horizontal="center" vertical="center"/>
    </xf>
    <xf numFmtId="164" fontId="5" fillId="2" borderId="5" xfId="0" applyNumberFormat="1" applyFont="1" applyFill="1" applyBorder="1" applyAlignment="1">
      <alignment horizontal="center" vertical="center"/>
    </xf>
    <xf numFmtId="2" fontId="5" fillId="2" borderId="5" xfId="0" applyNumberFormat="1" applyFont="1" applyFill="1" applyBorder="1" applyAlignment="1">
      <alignment horizontal="center" vertical="center"/>
    </xf>
    <xf numFmtId="164" fontId="4" fillId="15" borderId="0" xfId="0" applyNumberFormat="1" applyFont="1" applyFill="1"/>
    <xf numFmtId="164" fontId="4" fillId="15" borderId="3" xfId="0" applyNumberFormat="1" applyFont="1" applyFill="1" applyBorder="1"/>
    <xf numFmtId="164" fontId="4" fillId="15" borderId="4" xfId="0" applyNumberFormat="1" applyFont="1" applyFill="1" applyBorder="1" applyAlignment="1">
      <alignment horizontal="center" vertical="center"/>
    </xf>
    <xf numFmtId="164" fontId="4" fillId="15" borderId="12" xfId="0" applyNumberFormat="1" applyFont="1" applyFill="1" applyBorder="1" applyAlignment="1">
      <alignment horizontal="center" vertical="center"/>
    </xf>
    <xf numFmtId="164" fontId="4" fillId="15" borderId="0" xfId="0" applyNumberFormat="1" applyFont="1" applyFill="1" applyAlignment="1">
      <alignment horizontal="center" vertical="center"/>
    </xf>
    <xf numFmtId="164" fontId="5" fillId="12" borderId="80" xfId="0" applyNumberFormat="1" applyFont="1" applyFill="1" applyBorder="1" applyAlignment="1">
      <alignment horizontal="center" vertical="center"/>
    </xf>
    <xf numFmtId="164" fontId="5" fillId="12" borderId="2" xfId="0" applyNumberFormat="1" applyFont="1" applyFill="1" applyBorder="1" applyAlignment="1">
      <alignment horizontal="center" vertical="center"/>
    </xf>
    <xf numFmtId="164" fontId="5" fillId="8" borderId="39" xfId="0" applyNumberFormat="1" applyFont="1" applyFill="1" applyBorder="1" applyAlignment="1">
      <alignment horizontal="left" vertical="center"/>
    </xf>
    <xf numFmtId="164" fontId="5" fillId="8" borderId="50" xfId="0" applyNumberFormat="1" applyFont="1" applyFill="1" applyBorder="1" applyAlignment="1">
      <alignment horizontal="left" vertical="center"/>
    </xf>
    <xf numFmtId="0" fontId="7" fillId="15" borderId="0" xfId="0" applyFont="1" applyFill="1" applyAlignment="1">
      <alignment horizontal="center" vertical="center"/>
    </xf>
    <xf numFmtId="1" fontId="7" fillId="15" borderId="0" xfId="0" applyNumberFormat="1" applyFont="1" applyFill="1" applyAlignment="1">
      <alignment horizontal="center" vertical="center"/>
    </xf>
    <xf numFmtId="164" fontId="7" fillId="15" borderId="0" xfId="0" applyNumberFormat="1" applyFont="1" applyFill="1" applyAlignment="1">
      <alignment horizontal="left"/>
    </xf>
    <xf numFmtId="164" fontId="3" fillId="15" borderId="0" xfId="0" applyNumberFormat="1" applyFont="1" applyFill="1" applyAlignment="1">
      <alignment horizontal="right" vertical="center"/>
    </xf>
    <xf numFmtId="164" fontId="3" fillId="15" borderId="0" xfId="0" applyNumberFormat="1" applyFont="1" applyFill="1"/>
    <xf numFmtId="164" fontId="7" fillId="15" borderId="0" xfId="0" applyNumberFormat="1" applyFont="1" applyFill="1" applyAlignment="1">
      <alignment horizontal="center" vertical="center"/>
    </xf>
    <xf numFmtId="164" fontId="7" fillId="15" borderId="0" xfId="0" applyNumberFormat="1" applyFont="1" applyFill="1" applyAlignment="1" applyProtection="1">
      <alignment horizontal="center" vertical="center"/>
      <protection locked="0"/>
    </xf>
    <xf numFmtId="2" fontId="3" fillId="15" borderId="0" xfId="0" applyNumberFormat="1" applyFont="1" applyFill="1" applyAlignment="1">
      <alignment horizontal="center" vertical="center"/>
    </xf>
    <xf numFmtId="164" fontId="5" fillId="8" borderId="47" xfId="0" applyNumberFormat="1" applyFont="1" applyFill="1" applyBorder="1" applyAlignment="1">
      <alignment horizontal="left" vertical="center"/>
    </xf>
    <xf numFmtId="1" fontId="3" fillId="15" borderId="0" xfId="0" applyNumberFormat="1" applyFont="1" applyFill="1" applyAlignment="1">
      <alignment horizontal="center" vertical="center"/>
    </xf>
    <xf numFmtId="1" fontId="4" fillId="15" borderId="0" xfId="0" applyNumberFormat="1" applyFont="1" applyFill="1" applyAlignment="1">
      <alignment horizontal="center" vertical="center"/>
    </xf>
    <xf numFmtId="164" fontId="5" fillId="15" borderId="0" xfId="0" applyNumberFormat="1" applyFont="1" applyFill="1" applyAlignment="1">
      <alignment horizontal="center" vertical="center"/>
    </xf>
    <xf numFmtId="1" fontId="5" fillId="15" borderId="0" xfId="0" applyNumberFormat="1" applyFont="1" applyFill="1" applyAlignment="1">
      <alignment horizontal="center" vertical="center"/>
    </xf>
    <xf numFmtId="164" fontId="5" fillId="15" borderId="0" xfId="0" applyNumberFormat="1" applyFont="1" applyFill="1" applyAlignment="1">
      <alignment horizontal="left"/>
    </xf>
    <xf numFmtId="164" fontId="4" fillId="15" borderId="0" xfId="0" applyNumberFormat="1" applyFont="1" applyFill="1" applyAlignment="1">
      <alignment horizontal="right" vertical="center"/>
    </xf>
    <xf numFmtId="164" fontId="5" fillId="15" borderId="0" xfId="0" applyNumberFormat="1" applyFont="1" applyFill="1" applyAlignment="1" applyProtection="1">
      <alignment horizontal="center" vertical="center"/>
      <protection locked="0"/>
    </xf>
    <xf numFmtId="2" fontId="4" fillId="15" borderId="0" xfId="0" applyNumberFormat="1" applyFont="1" applyFill="1" applyAlignment="1">
      <alignment horizontal="center" vertical="center"/>
    </xf>
    <xf numFmtId="164" fontId="5" fillId="8" borderId="6" xfId="0" applyNumberFormat="1" applyFont="1" applyFill="1" applyBorder="1" applyAlignment="1">
      <alignment horizontal="right" vertical="center"/>
    </xf>
    <xf numFmtId="164" fontId="5" fillId="15" borderId="0" xfId="0" applyNumberFormat="1" applyFont="1" applyFill="1"/>
    <xf numFmtId="164" fontId="5" fillId="8" borderId="6" xfId="0" applyNumberFormat="1" applyFont="1" applyFill="1" applyBorder="1" applyAlignment="1">
      <alignment horizontal="right" vertical="center" wrapText="1"/>
    </xf>
    <xf numFmtId="164" fontId="5" fillId="15" borderId="0" xfId="0" applyNumberFormat="1" applyFont="1" applyFill="1" applyAlignment="1">
      <alignment horizontal="left" vertical="center"/>
    </xf>
    <xf numFmtId="164" fontId="5" fillId="15" borderId="0" xfId="0" applyNumberFormat="1" applyFont="1" applyFill="1" applyAlignment="1">
      <alignment horizontal="center"/>
    </xf>
    <xf numFmtId="164" fontId="5" fillId="8" borderId="67" xfId="0" applyNumberFormat="1" applyFont="1" applyFill="1" applyBorder="1" applyAlignment="1">
      <alignment horizontal="center" vertical="center"/>
    </xf>
    <xf numFmtId="164" fontId="5" fillId="15" borderId="4" xfId="0" applyNumberFormat="1" applyFont="1" applyFill="1" applyBorder="1"/>
    <xf numFmtId="164" fontId="5" fillId="8" borderId="70" xfId="0" applyNumberFormat="1" applyFont="1" applyFill="1" applyBorder="1" applyAlignment="1">
      <alignment horizontal="center" vertical="center"/>
    </xf>
    <xf numFmtId="164" fontId="5" fillId="8" borderId="75" xfId="0" applyNumberFormat="1" applyFont="1" applyFill="1" applyBorder="1" applyAlignment="1">
      <alignment horizontal="center" vertical="center"/>
    </xf>
    <xf numFmtId="164" fontId="5" fillId="15" borderId="3" xfId="0" applyNumberFormat="1" applyFont="1" applyFill="1" applyBorder="1" applyAlignment="1">
      <alignment horizontal="right" vertical="center"/>
    </xf>
    <xf numFmtId="164" fontId="4" fillId="15" borderId="5" xfId="0" applyNumberFormat="1" applyFont="1" applyFill="1" applyBorder="1" applyAlignment="1">
      <alignment horizontal="center" vertical="center"/>
    </xf>
    <xf numFmtId="164" fontId="0" fillId="0" borderId="0" xfId="0" applyNumberFormat="1"/>
    <xf numFmtId="164" fontId="12" fillId="0" borderId="0" xfId="0" applyNumberFormat="1" applyFont="1" applyAlignment="1">
      <alignment vertical="center"/>
    </xf>
    <xf numFmtId="164" fontId="12" fillId="0" borderId="0" xfId="0" applyNumberFormat="1" applyFont="1"/>
    <xf numFmtId="164" fontId="12" fillId="16" borderId="82" xfId="0" applyNumberFormat="1" applyFont="1" applyFill="1" applyBorder="1" applyAlignment="1">
      <alignment vertical="center"/>
    </xf>
    <xf numFmtId="164" fontId="12" fillId="17" borderId="0" xfId="0" applyNumberFormat="1" applyFont="1" applyFill="1" applyAlignment="1">
      <alignment horizontal="center" vertical="center"/>
    </xf>
    <xf numFmtId="164" fontId="13" fillId="0" borderId="0" xfId="0" applyNumberFormat="1" applyFont="1"/>
    <xf numFmtId="164" fontId="12" fillId="0" borderId="0" xfId="0" applyNumberFormat="1" applyFont="1" applyAlignment="1">
      <alignment horizontal="center" vertical="center"/>
    </xf>
    <xf numFmtId="164" fontId="13" fillId="0" borderId="0" xfId="0" applyNumberFormat="1" applyFont="1" applyAlignment="1">
      <alignment horizontal="center" vertical="center"/>
    </xf>
    <xf numFmtId="164" fontId="13" fillId="0" borderId="0" xfId="0" applyNumberFormat="1" applyFont="1" applyAlignment="1">
      <alignment vertical="center"/>
    </xf>
    <xf numFmtId="164" fontId="12" fillId="18" borderId="0" xfId="0" applyNumberFormat="1" applyFont="1" applyFill="1" applyAlignment="1">
      <alignment horizontal="center" vertical="center"/>
    </xf>
    <xf numFmtId="165" fontId="4" fillId="0" borderId="0" xfId="0" applyNumberFormat="1" applyFont="1" applyAlignment="1">
      <alignment horizontal="center"/>
    </xf>
    <xf numFmtId="1" fontId="5" fillId="12" borderId="2" xfId="0" applyNumberFormat="1" applyFont="1" applyFill="1" applyBorder="1" applyAlignment="1">
      <alignment horizontal="center" vertical="center"/>
    </xf>
    <xf numFmtId="2" fontId="4" fillId="4" borderId="97" xfId="0" applyNumberFormat="1" applyFont="1" applyFill="1" applyBorder="1" applyAlignment="1">
      <alignment horizontal="center" vertical="center"/>
    </xf>
    <xf numFmtId="2" fontId="4" fillId="4" borderId="98" xfId="0" applyNumberFormat="1" applyFont="1" applyFill="1" applyBorder="1" applyAlignment="1">
      <alignment horizontal="center" vertical="center"/>
    </xf>
    <xf numFmtId="1" fontId="4" fillId="4" borderId="98" xfId="0" applyNumberFormat="1" applyFont="1" applyFill="1" applyBorder="1" applyAlignment="1">
      <alignment horizontal="center" vertical="center"/>
    </xf>
    <xf numFmtId="2" fontId="5" fillId="8" borderId="10" xfId="0" applyNumberFormat="1" applyFont="1" applyFill="1" applyBorder="1" applyAlignment="1">
      <alignment horizontal="center" vertical="center"/>
    </xf>
    <xf numFmtId="2" fontId="5" fillId="11" borderId="20" xfId="0" applyNumberFormat="1" applyFont="1" applyFill="1" applyBorder="1" applyAlignment="1">
      <alignment horizontal="center" vertical="center"/>
    </xf>
    <xf numFmtId="164" fontId="12" fillId="7" borderId="89" xfId="0" applyNumberFormat="1" applyFont="1" applyFill="1" applyBorder="1" applyAlignment="1">
      <alignment vertical="center"/>
    </xf>
    <xf numFmtId="164" fontId="13" fillId="7" borderId="90" xfId="0" applyNumberFormat="1" applyFont="1" applyFill="1" applyBorder="1" applyAlignment="1">
      <alignment vertical="center"/>
    </xf>
    <xf numFmtId="164" fontId="13" fillId="7" borderId="91" xfId="0" applyNumberFormat="1" applyFont="1" applyFill="1" applyBorder="1" applyAlignment="1">
      <alignment vertical="center"/>
    </xf>
    <xf numFmtId="164" fontId="5" fillId="12" borderId="28" xfId="0" applyNumberFormat="1" applyFont="1" applyFill="1" applyBorder="1" applyAlignment="1">
      <alignment horizontal="center" vertical="center"/>
    </xf>
    <xf numFmtId="164" fontId="5" fillId="2" borderId="0" xfId="0" applyNumberFormat="1" applyFont="1" applyFill="1" applyAlignment="1">
      <alignment horizontal="left" vertical="center"/>
    </xf>
    <xf numFmtId="164" fontId="5" fillId="0" borderId="0" xfId="0" applyNumberFormat="1" applyFont="1"/>
    <xf numFmtId="164" fontId="5" fillId="14" borderId="65" xfId="0" applyNumberFormat="1" applyFont="1" applyFill="1" applyBorder="1" applyAlignment="1">
      <alignment horizontal="center"/>
    </xf>
    <xf numFmtId="1" fontId="5" fillId="9" borderId="50" xfId="0" applyNumberFormat="1" applyFont="1" applyFill="1" applyBorder="1" applyAlignment="1">
      <alignment horizontal="center" vertical="center"/>
    </xf>
    <xf numFmtId="1" fontId="5" fillId="9" borderId="57" xfId="0" applyNumberFormat="1" applyFont="1" applyFill="1" applyBorder="1" applyAlignment="1">
      <alignment horizontal="center" vertical="center"/>
    </xf>
    <xf numFmtId="164" fontId="5" fillId="10" borderId="111" xfId="0" applyNumberFormat="1" applyFont="1" applyFill="1" applyBorder="1" applyAlignment="1">
      <alignment horizontal="center" vertical="center"/>
    </xf>
    <xf numFmtId="1" fontId="5" fillId="10" borderId="81" xfId="0" applyNumberFormat="1" applyFont="1" applyFill="1" applyBorder="1" applyAlignment="1">
      <alignment horizontal="center" vertical="center"/>
    </xf>
    <xf numFmtId="164" fontId="5" fillId="10" borderId="81" xfId="0" applyNumberFormat="1" applyFont="1" applyFill="1" applyBorder="1" applyAlignment="1">
      <alignment horizontal="center" vertical="center"/>
    </xf>
    <xf numFmtId="1" fontId="5" fillId="9" borderId="46" xfId="0" applyNumberFormat="1" applyFont="1" applyFill="1" applyBorder="1" applyAlignment="1">
      <alignment horizontal="center" vertical="center"/>
    </xf>
    <xf numFmtId="1" fontId="5" fillId="9" borderId="47" xfId="0" applyNumberFormat="1" applyFont="1" applyFill="1" applyBorder="1" applyAlignment="1">
      <alignment horizontal="center" vertical="center"/>
    </xf>
    <xf numFmtId="164" fontId="5" fillId="9" borderId="52" xfId="0" applyNumberFormat="1" applyFont="1" applyFill="1" applyBorder="1" applyAlignment="1" applyProtection="1">
      <alignment horizontal="center" vertical="center"/>
      <protection locked="0"/>
    </xf>
    <xf numFmtId="164" fontId="5" fillId="9" borderId="60" xfId="0" applyNumberFormat="1" applyFont="1" applyFill="1" applyBorder="1" applyAlignment="1" applyProtection="1">
      <alignment horizontal="center" vertical="center"/>
      <protection locked="0"/>
    </xf>
    <xf numFmtId="168" fontId="5" fillId="4" borderId="66" xfId="0" applyNumberFormat="1" applyFont="1" applyFill="1" applyBorder="1" applyAlignment="1">
      <alignment horizontal="center" vertical="center"/>
    </xf>
    <xf numFmtId="164" fontId="4" fillId="15" borderId="1" xfId="0" applyNumberFormat="1" applyFont="1" applyFill="1" applyBorder="1" applyAlignment="1">
      <alignment horizontal="center" vertical="center"/>
    </xf>
    <xf numFmtId="164" fontId="4" fillId="15" borderId="2" xfId="0" applyNumberFormat="1" applyFont="1" applyFill="1" applyBorder="1" applyAlignment="1">
      <alignment horizontal="center" vertical="center"/>
    </xf>
    <xf numFmtId="164" fontId="4" fillId="15" borderId="12" xfId="0" applyNumberFormat="1" applyFont="1" applyFill="1" applyBorder="1"/>
    <xf numFmtId="164" fontId="3" fillId="15" borderId="12" xfId="0" applyNumberFormat="1" applyFont="1" applyFill="1" applyBorder="1"/>
    <xf numFmtId="164" fontId="4" fillId="15" borderId="23" xfId="0" applyNumberFormat="1" applyFont="1" applyFill="1" applyBorder="1"/>
    <xf numFmtId="164" fontId="4" fillId="15" borderId="21" xfId="0" applyNumberFormat="1" applyFont="1" applyFill="1" applyBorder="1" applyAlignment="1">
      <alignment horizontal="center" vertical="center"/>
    </xf>
    <xf numFmtId="164" fontId="5" fillId="15" borderId="4" xfId="0" applyNumberFormat="1" applyFont="1" applyFill="1" applyBorder="1" applyAlignment="1">
      <alignment horizontal="center" vertical="center"/>
    </xf>
    <xf numFmtId="164" fontId="4" fillId="15" borderId="22" xfId="0" applyNumberFormat="1" applyFont="1" applyFill="1" applyBorder="1" applyAlignment="1">
      <alignment horizontal="center" vertical="center"/>
    </xf>
    <xf numFmtId="164" fontId="5" fillId="15" borderId="5" xfId="0" applyNumberFormat="1" applyFont="1" applyFill="1" applyBorder="1" applyAlignment="1">
      <alignment horizontal="center" vertical="center"/>
    </xf>
    <xf numFmtId="2" fontId="5" fillId="15" borderId="5" xfId="0" applyNumberFormat="1" applyFont="1" applyFill="1" applyBorder="1" applyAlignment="1">
      <alignment horizontal="center" vertical="center"/>
    </xf>
    <xf numFmtId="164" fontId="4" fillId="0" borderId="22" xfId="0" applyNumberFormat="1" applyFont="1" applyBorder="1"/>
    <xf numFmtId="2" fontId="5" fillId="8" borderId="79" xfId="0" applyNumberFormat="1" applyFont="1" applyFill="1" applyBorder="1" applyAlignment="1">
      <alignment horizontal="center" vertical="center"/>
    </xf>
    <xf numFmtId="164" fontId="5" fillId="8" borderId="111" xfId="0" applyNumberFormat="1" applyFont="1" applyFill="1" applyBorder="1" applyAlignment="1">
      <alignment horizontal="center" vertical="center"/>
    </xf>
    <xf numFmtId="164" fontId="5" fillId="8" borderId="81" xfId="0" applyNumberFormat="1" applyFont="1" applyFill="1" applyBorder="1" applyAlignment="1">
      <alignment horizontal="center" vertical="center"/>
    </xf>
    <xf numFmtId="164" fontId="5" fillId="9" borderId="55" xfId="0" applyNumberFormat="1" applyFont="1" applyFill="1" applyBorder="1" applyAlignment="1">
      <alignment vertical="center" wrapText="1"/>
    </xf>
    <xf numFmtId="1" fontId="5" fillId="9" borderId="112" xfId="0" applyNumberFormat="1" applyFont="1" applyFill="1" applyBorder="1" applyAlignment="1">
      <alignment horizontal="center" vertical="center"/>
    </xf>
    <xf numFmtId="164" fontId="2" fillId="13" borderId="113" xfId="0" applyNumberFormat="1" applyFont="1" applyFill="1" applyBorder="1" applyAlignment="1">
      <alignment horizontal="left"/>
    </xf>
    <xf numFmtId="164" fontId="4" fillId="9" borderId="22" xfId="0" applyNumberFormat="1" applyFont="1" applyFill="1" applyBorder="1" applyAlignment="1">
      <alignment horizontal="right" vertical="center"/>
    </xf>
    <xf numFmtId="164" fontId="5" fillId="9" borderId="114" xfId="0" applyNumberFormat="1" applyFont="1" applyFill="1" applyBorder="1" applyAlignment="1">
      <alignment horizontal="center" vertical="center"/>
    </xf>
    <xf numFmtId="164" fontId="5" fillId="9" borderId="22" xfId="0" applyNumberFormat="1" applyFont="1" applyFill="1" applyBorder="1" applyAlignment="1">
      <alignment horizontal="center" vertical="center"/>
    </xf>
    <xf numFmtId="164" fontId="5" fillId="9" borderId="115" xfId="0" applyNumberFormat="1" applyFont="1" applyFill="1" applyBorder="1" applyAlignment="1">
      <alignment horizontal="center" vertical="center"/>
    </xf>
    <xf numFmtId="164" fontId="5" fillId="9" borderId="116" xfId="0" applyNumberFormat="1" applyFont="1" applyFill="1" applyBorder="1" applyAlignment="1">
      <alignment horizontal="center" vertical="center"/>
    </xf>
    <xf numFmtId="164" fontId="5" fillId="9" borderId="115" xfId="0" applyNumberFormat="1" applyFont="1" applyFill="1" applyBorder="1" applyAlignment="1" applyProtection="1">
      <alignment horizontal="center" vertical="center"/>
      <protection locked="0"/>
    </xf>
    <xf numFmtId="2" fontId="4" fillId="4" borderId="114" xfId="0" applyNumberFormat="1" applyFont="1" applyFill="1" applyBorder="1" applyAlignment="1">
      <alignment horizontal="center" vertical="center"/>
    </xf>
    <xf numFmtId="2" fontId="4" fillId="4" borderId="113" xfId="0" applyNumberFormat="1" applyFont="1" applyFill="1" applyBorder="1" applyAlignment="1">
      <alignment horizontal="center" vertical="center"/>
    </xf>
    <xf numFmtId="1" fontId="4" fillId="4" borderId="113" xfId="0" applyNumberFormat="1" applyFont="1" applyFill="1" applyBorder="1" applyAlignment="1">
      <alignment horizontal="center" vertical="center"/>
    </xf>
    <xf numFmtId="2" fontId="4" fillId="4" borderId="115" xfId="0" applyNumberFormat="1" applyFont="1" applyFill="1" applyBorder="1" applyAlignment="1">
      <alignment horizontal="center" vertical="center"/>
    </xf>
    <xf numFmtId="2" fontId="4" fillId="4" borderId="117" xfId="0" applyNumberFormat="1" applyFont="1" applyFill="1" applyBorder="1" applyAlignment="1">
      <alignment horizontal="center" vertical="center"/>
    </xf>
    <xf numFmtId="164" fontId="5" fillId="8" borderId="57" xfId="0" applyNumberFormat="1" applyFont="1" applyFill="1" applyBorder="1" applyAlignment="1">
      <alignment horizontal="left" vertical="center"/>
    </xf>
    <xf numFmtId="1" fontId="5" fillId="9" borderId="118" xfId="0" applyNumberFormat="1" applyFont="1" applyFill="1" applyBorder="1" applyAlignment="1">
      <alignment horizontal="center" vertical="center"/>
    </xf>
    <xf numFmtId="164" fontId="5" fillId="8" borderId="119" xfId="0" applyNumberFormat="1" applyFont="1" applyFill="1" applyBorder="1" applyAlignment="1">
      <alignment horizontal="left" vertical="center"/>
    </xf>
    <xf numFmtId="164" fontId="4" fillId="9" borderId="100" xfId="0" applyNumberFormat="1" applyFont="1" applyFill="1" applyBorder="1" applyAlignment="1">
      <alignment horizontal="right" vertical="center"/>
    </xf>
    <xf numFmtId="2" fontId="4" fillId="4" borderId="120" xfId="0" applyNumberFormat="1" applyFont="1" applyFill="1" applyBorder="1" applyAlignment="1">
      <alignment horizontal="center" vertical="center"/>
    </xf>
    <xf numFmtId="2" fontId="4" fillId="4" borderId="119" xfId="0" applyNumberFormat="1" applyFont="1" applyFill="1" applyBorder="1" applyAlignment="1">
      <alignment horizontal="center" vertical="center"/>
    </xf>
    <xf numFmtId="1" fontId="4" fillId="4" borderId="119" xfId="0" applyNumberFormat="1" applyFont="1" applyFill="1" applyBorder="1" applyAlignment="1">
      <alignment horizontal="center" vertical="center"/>
    </xf>
    <xf numFmtId="2" fontId="4" fillId="4" borderId="102" xfId="0" applyNumberFormat="1" applyFont="1" applyFill="1" applyBorder="1" applyAlignment="1">
      <alignment horizontal="center" vertical="center"/>
    </xf>
    <xf numFmtId="2" fontId="4" fillId="4" borderId="121" xfId="0" applyNumberFormat="1" applyFont="1" applyFill="1" applyBorder="1" applyAlignment="1">
      <alignment horizontal="center" vertical="center"/>
    </xf>
    <xf numFmtId="164" fontId="4" fillId="9" borderId="115" xfId="0" applyNumberFormat="1" applyFont="1" applyFill="1" applyBorder="1" applyAlignment="1">
      <alignment horizontal="right" vertical="center"/>
    </xf>
    <xf numFmtId="1" fontId="5" fillId="9" borderId="122" xfId="0" applyNumberFormat="1" applyFont="1" applyFill="1" applyBorder="1" applyAlignment="1">
      <alignment horizontal="center" vertical="center"/>
    </xf>
    <xf numFmtId="1" fontId="5" fillId="9" borderId="123" xfId="0" applyNumberFormat="1" applyFont="1" applyFill="1" applyBorder="1" applyAlignment="1">
      <alignment horizontal="center" vertical="center"/>
    </xf>
    <xf numFmtId="1" fontId="5" fillId="9" borderId="42" xfId="0" applyNumberFormat="1" applyFont="1" applyFill="1" applyBorder="1" applyAlignment="1">
      <alignment horizontal="center" vertical="center"/>
    </xf>
    <xf numFmtId="1" fontId="5" fillId="9" borderId="39" xfId="0" applyNumberFormat="1" applyFont="1" applyFill="1" applyBorder="1" applyAlignment="1">
      <alignment horizontal="center" vertical="center"/>
    </xf>
    <xf numFmtId="1" fontId="5" fillId="9" borderId="52" xfId="0" applyNumberFormat="1" applyFont="1" applyFill="1" applyBorder="1" applyAlignment="1">
      <alignment horizontal="center" vertical="center"/>
    </xf>
    <xf numFmtId="164" fontId="5" fillId="10" borderId="57" xfId="0" applyNumberFormat="1" applyFont="1" applyFill="1" applyBorder="1" applyAlignment="1">
      <alignment horizontal="left" vertical="center"/>
    </xf>
    <xf numFmtId="2" fontId="5" fillId="10" borderId="79" xfId="0" applyNumberFormat="1" applyFont="1" applyFill="1" applyBorder="1" applyAlignment="1">
      <alignment horizontal="center" vertical="center"/>
    </xf>
    <xf numFmtId="164" fontId="5" fillId="10" borderId="8" xfId="0" applyNumberFormat="1" applyFont="1" applyFill="1" applyBorder="1" applyAlignment="1">
      <alignment horizontal="right" vertical="center"/>
    </xf>
    <xf numFmtId="2" fontId="5" fillId="10" borderId="9" xfId="0" applyNumberFormat="1" applyFont="1" applyFill="1" applyBorder="1" applyAlignment="1">
      <alignment horizontal="center" vertical="center"/>
    </xf>
    <xf numFmtId="2" fontId="5" fillId="10" borderId="11" xfId="0" applyNumberFormat="1" applyFont="1" applyFill="1" applyBorder="1" applyAlignment="1">
      <alignment horizontal="center" vertical="center"/>
    </xf>
    <xf numFmtId="164" fontId="4" fillId="21" borderId="7" xfId="0" applyNumberFormat="1" applyFont="1" applyFill="1" applyBorder="1"/>
    <xf numFmtId="164" fontId="4" fillId="21" borderId="13" xfId="0" applyNumberFormat="1" applyFont="1" applyFill="1" applyBorder="1"/>
    <xf numFmtId="0" fontId="0" fillId="0" borderId="0" xfId="0" applyAlignment="1">
      <alignment vertical="center"/>
    </xf>
    <xf numFmtId="0" fontId="0" fillId="0" borderId="23" xfId="0" applyBorder="1" applyAlignment="1">
      <alignment vertical="center"/>
    </xf>
    <xf numFmtId="0" fontId="0" fillId="10" borderId="141" xfId="0" applyFill="1" applyBorder="1" applyAlignment="1">
      <alignment horizontal="center" vertical="center"/>
    </xf>
    <xf numFmtId="0" fontId="0" fillId="10" borderId="81" xfId="0" applyFill="1" applyBorder="1" applyAlignment="1">
      <alignment horizontal="center" vertical="center"/>
    </xf>
    <xf numFmtId="0" fontId="0" fillId="10" borderId="80" xfId="0" applyFill="1" applyBorder="1" applyAlignment="1">
      <alignment horizontal="center" vertical="center"/>
    </xf>
    <xf numFmtId="0" fontId="0" fillId="10" borderId="132" xfId="0" applyFill="1" applyBorder="1" applyAlignment="1">
      <alignment horizontal="center" vertical="center"/>
    </xf>
    <xf numFmtId="0" fontId="0" fillId="10" borderId="142" xfId="0" applyFill="1" applyBorder="1" applyAlignment="1">
      <alignment horizontal="right" vertical="center"/>
    </xf>
    <xf numFmtId="0" fontId="0" fillId="19" borderId="46" xfId="0" applyFill="1" applyBorder="1" applyAlignment="1">
      <alignment horizontal="center" vertical="center"/>
    </xf>
    <xf numFmtId="0" fontId="0" fillId="19" borderId="47" xfId="0" applyFill="1" applyBorder="1" applyAlignment="1">
      <alignment horizontal="center" vertical="center"/>
    </xf>
    <xf numFmtId="0" fontId="0" fillId="19" borderId="44" xfId="0" applyFill="1" applyBorder="1" applyAlignment="1">
      <alignment horizontal="center" vertical="center"/>
    </xf>
    <xf numFmtId="0" fontId="0" fillId="21" borderId="133" xfId="0" applyFill="1" applyBorder="1" applyAlignment="1">
      <alignment horizontal="center" vertical="center"/>
    </xf>
    <xf numFmtId="0" fontId="0" fillId="21" borderId="47" xfId="0" applyFill="1" applyBorder="1" applyAlignment="1">
      <alignment horizontal="center" vertical="center"/>
    </xf>
    <xf numFmtId="0" fontId="0" fillId="21" borderId="124" xfId="0" applyFill="1" applyBorder="1" applyAlignment="1">
      <alignment horizontal="center" vertical="center"/>
    </xf>
    <xf numFmtId="0" fontId="0" fillId="10" borderId="109" xfId="0" applyFill="1" applyBorder="1" applyAlignment="1">
      <alignment horizontal="right" vertical="center"/>
    </xf>
    <xf numFmtId="0" fontId="0" fillId="19" borderId="52" xfId="0" applyFill="1" applyBorder="1" applyAlignment="1">
      <alignment horizontal="center" vertical="center"/>
    </xf>
    <xf numFmtId="0" fontId="0" fillId="19" borderId="50" xfId="0" applyFill="1" applyBorder="1" applyAlignment="1">
      <alignment horizontal="center" vertical="center"/>
    </xf>
    <xf numFmtId="0" fontId="0" fillId="19" borderId="51" xfId="0" applyFill="1" applyBorder="1" applyAlignment="1">
      <alignment horizontal="center" vertical="center"/>
    </xf>
    <xf numFmtId="0" fontId="0" fillId="21" borderId="134" xfId="0" applyFill="1" applyBorder="1" applyAlignment="1">
      <alignment horizontal="center" vertical="center"/>
    </xf>
    <xf numFmtId="0" fontId="0" fillId="21" borderId="50" xfId="0" applyFill="1" applyBorder="1" applyAlignment="1">
      <alignment horizontal="center" vertical="center"/>
    </xf>
    <xf numFmtId="0" fontId="0" fillId="21" borderId="125" xfId="0" applyFill="1" applyBorder="1" applyAlignment="1">
      <alignment horizontal="center" vertical="center"/>
    </xf>
    <xf numFmtId="0" fontId="0" fillId="19" borderId="126" xfId="0" applyFill="1" applyBorder="1" applyAlignment="1">
      <alignment horizontal="center" vertical="center"/>
    </xf>
    <xf numFmtId="0" fontId="0" fillId="19" borderId="127" xfId="0" applyFill="1" applyBorder="1" applyAlignment="1">
      <alignment horizontal="center" vertical="center"/>
    </xf>
    <xf numFmtId="0" fontId="0" fillId="19" borderId="131" xfId="0" applyFill="1" applyBorder="1" applyAlignment="1">
      <alignment horizontal="center" vertical="center"/>
    </xf>
    <xf numFmtId="0" fontId="0" fillId="21" borderId="135" xfId="0" applyFill="1" applyBorder="1" applyAlignment="1">
      <alignment horizontal="center" vertical="center"/>
    </xf>
    <xf numFmtId="0" fontId="0" fillId="21" borderId="127" xfId="0" applyFill="1" applyBorder="1" applyAlignment="1">
      <alignment horizontal="center" vertical="center"/>
    </xf>
    <xf numFmtId="0" fontId="0" fillId="21" borderId="128" xfId="0" applyFill="1" applyBorder="1" applyAlignment="1">
      <alignment horizontal="center" vertical="center"/>
    </xf>
    <xf numFmtId="0" fontId="0" fillId="10" borderId="136" xfId="0" applyFill="1" applyBorder="1" applyAlignment="1">
      <alignment horizontal="right" vertical="center"/>
    </xf>
    <xf numFmtId="0" fontId="0" fillId="21" borderId="137" xfId="0" applyFill="1" applyBorder="1" applyAlignment="1">
      <alignment horizontal="center" vertical="center"/>
    </xf>
    <xf numFmtId="0" fontId="0" fillId="10" borderId="138" xfId="0" applyFill="1" applyBorder="1" applyAlignment="1">
      <alignment horizontal="right" vertical="center"/>
    </xf>
    <xf numFmtId="0" fontId="0" fillId="21" borderId="140" xfId="0" applyFill="1" applyBorder="1" applyAlignment="1">
      <alignment horizontal="center" vertical="center"/>
    </xf>
    <xf numFmtId="0" fontId="0" fillId="10" borderId="139" xfId="0" applyFill="1" applyBorder="1" applyAlignment="1">
      <alignment horizontal="right" vertical="center"/>
    </xf>
    <xf numFmtId="0" fontId="0" fillId="19" borderId="120" xfId="0" applyFill="1" applyBorder="1" applyAlignment="1">
      <alignment horizontal="center" vertical="center"/>
    </xf>
    <xf numFmtId="0" fontId="0" fillId="19" borderId="119" xfId="0" applyFill="1" applyBorder="1" applyAlignment="1">
      <alignment horizontal="center" vertical="center"/>
    </xf>
    <xf numFmtId="0" fontId="0" fillId="19" borderId="102" xfId="0" applyFill="1" applyBorder="1" applyAlignment="1">
      <alignment horizontal="center" vertical="center"/>
    </xf>
    <xf numFmtId="0" fontId="0" fillId="21" borderId="143" xfId="0" applyFill="1" applyBorder="1" applyAlignment="1">
      <alignment horizontal="center" vertical="center"/>
    </xf>
    <xf numFmtId="0" fontId="0" fillId="21" borderId="119" xfId="0" applyFill="1" applyBorder="1" applyAlignment="1">
      <alignment horizontal="center" vertical="center"/>
    </xf>
    <xf numFmtId="0" fontId="0" fillId="21" borderId="144" xfId="0" applyFill="1" applyBorder="1" applyAlignment="1">
      <alignment horizontal="center" vertical="center"/>
    </xf>
    <xf numFmtId="0" fontId="0" fillId="21" borderId="145" xfId="0" applyFill="1" applyBorder="1" applyAlignment="1">
      <alignment horizontal="center" vertical="center"/>
    </xf>
    <xf numFmtId="0" fontId="0" fillId="21" borderId="146" xfId="0" applyFill="1" applyBorder="1" applyAlignment="1">
      <alignment horizontal="center" vertical="center"/>
    </xf>
    <xf numFmtId="0" fontId="0" fillId="21" borderId="147" xfId="0" applyFill="1" applyBorder="1" applyAlignment="1">
      <alignment horizontal="center" vertical="center"/>
    </xf>
    <xf numFmtId="0" fontId="0" fillId="10" borderId="110" xfId="0" applyFill="1" applyBorder="1" applyAlignment="1">
      <alignment horizontal="right" vertical="center"/>
    </xf>
    <xf numFmtId="0" fontId="0" fillId="21" borderId="148" xfId="0" applyFill="1" applyBorder="1" applyAlignment="1">
      <alignment horizontal="center" vertical="center"/>
    </xf>
    <xf numFmtId="0" fontId="0" fillId="21" borderId="149" xfId="0" applyFill="1" applyBorder="1" applyAlignment="1">
      <alignment horizontal="center" vertical="center"/>
    </xf>
    <xf numFmtId="0" fontId="23" fillId="0" borderId="0" xfId="2"/>
    <xf numFmtId="2" fontId="0" fillId="0" borderId="0" xfId="0" applyNumberFormat="1"/>
    <xf numFmtId="2" fontId="0" fillId="10" borderId="36" xfId="0" applyNumberFormat="1" applyFill="1" applyBorder="1" applyAlignment="1">
      <alignment horizontal="center" vertical="center"/>
    </xf>
    <xf numFmtId="2" fontId="0" fillId="21" borderId="130" xfId="0" applyNumberFormat="1" applyFill="1" applyBorder="1" applyAlignment="1">
      <alignment horizontal="center" vertical="center"/>
    </xf>
    <xf numFmtId="2" fontId="0" fillId="21" borderId="72" xfId="0" applyNumberFormat="1" applyFill="1" applyBorder="1" applyAlignment="1">
      <alignment horizontal="center" vertical="center"/>
    </xf>
    <xf numFmtId="2" fontId="0" fillId="21" borderId="129" xfId="0" applyNumberFormat="1" applyFill="1" applyBorder="1" applyAlignment="1">
      <alignment horizontal="center" vertical="center"/>
    </xf>
    <xf numFmtId="2" fontId="0" fillId="21" borderId="19" xfId="0" applyNumberFormat="1" applyFill="1" applyBorder="1" applyAlignment="1">
      <alignment horizontal="center" vertical="center"/>
    </xf>
    <xf numFmtId="2" fontId="0" fillId="0" borderId="0" xfId="0" applyNumberFormat="1" applyAlignment="1">
      <alignment vertical="center"/>
    </xf>
    <xf numFmtId="2" fontId="0" fillId="21" borderId="124" xfId="0" applyNumberFormat="1" applyFill="1" applyBorder="1" applyAlignment="1">
      <alignment horizontal="center" vertical="center"/>
    </xf>
    <xf numFmtId="2" fontId="0" fillId="21" borderId="125" xfId="0" applyNumberFormat="1" applyFill="1" applyBorder="1" applyAlignment="1">
      <alignment horizontal="center" vertical="center"/>
    </xf>
    <xf numFmtId="2" fontId="0" fillId="21" borderId="128" xfId="0" applyNumberFormat="1" applyFill="1" applyBorder="1" applyAlignment="1">
      <alignment horizontal="center" vertical="center"/>
    </xf>
    <xf numFmtId="2" fontId="0" fillId="21" borderId="149" xfId="0" applyNumberFormat="1" applyFill="1" applyBorder="1" applyAlignment="1">
      <alignment horizontal="center" vertical="center"/>
    </xf>
    <xf numFmtId="2" fontId="0" fillId="21" borderId="133" xfId="0" applyNumberFormat="1" applyFill="1" applyBorder="1" applyAlignment="1">
      <alignment horizontal="center" vertical="center"/>
    </xf>
    <xf numFmtId="2" fontId="0" fillId="21" borderId="134" xfId="0" applyNumberFormat="1" applyFill="1" applyBorder="1" applyAlignment="1">
      <alignment horizontal="center" vertical="center"/>
    </xf>
    <xf numFmtId="2" fontId="0" fillId="21" borderId="135" xfId="0" applyNumberFormat="1" applyFill="1" applyBorder="1" applyAlignment="1">
      <alignment horizontal="center" vertical="center"/>
    </xf>
    <xf numFmtId="2" fontId="0" fillId="21" borderId="147" xfId="0" applyNumberFormat="1" applyFill="1" applyBorder="1" applyAlignment="1">
      <alignment horizontal="center" vertical="center"/>
    </xf>
    <xf numFmtId="2" fontId="0" fillId="21" borderId="47" xfId="0" applyNumberFormat="1" applyFill="1" applyBorder="1" applyAlignment="1">
      <alignment horizontal="center" vertical="center"/>
    </xf>
    <xf numFmtId="2" fontId="0" fillId="21" borderId="50" xfId="0" applyNumberFormat="1" applyFill="1" applyBorder="1" applyAlignment="1">
      <alignment horizontal="center" vertical="center"/>
    </xf>
    <xf numFmtId="2" fontId="0" fillId="21" borderId="127" xfId="0" applyNumberFormat="1" applyFill="1" applyBorder="1" applyAlignment="1">
      <alignment horizontal="center" vertical="center"/>
    </xf>
    <xf numFmtId="2" fontId="0" fillId="21" borderId="145" xfId="0" applyNumberFormat="1" applyFill="1" applyBorder="1" applyAlignment="1">
      <alignment horizontal="center" vertical="center"/>
    </xf>
    <xf numFmtId="2" fontId="0" fillId="21" borderId="77" xfId="0" applyNumberFormat="1" applyFill="1" applyBorder="1" applyAlignment="1">
      <alignment horizontal="center" vertical="center"/>
    </xf>
    <xf numFmtId="2" fontId="0" fillId="21" borderId="150" xfId="0" applyNumberFormat="1" applyFill="1" applyBorder="1" applyAlignment="1">
      <alignment horizontal="center" vertical="center"/>
    </xf>
    <xf numFmtId="0" fontId="0" fillId="10" borderId="15" xfId="0" applyFill="1" applyBorder="1" applyAlignment="1">
      <alignment horizontal="right" vertical="center"/>
    </xf>
    <xf numFmtId="0" fontId="0" fillId="19" borderId="74" xfId="0" applyFill="1" applyBorder="1" applyAlignment="1">
      <alignment horizontal="center" vertical="center"/>
    </xf>
    <xf numFmtId="0" fontId="24" fillId="0" borderId="0" xfId="0" applyFont="1"/>
    <xf numFmtId="164" fontId="12" fillId="7" borderId="95" xfId="0" applyNumberFormat="1" applyFont="1" applyFill="1" applyBorder="1" applyAlignment="1">
      <alignment horizontal="left" vertical="center" wrapText="1"/>
    </xf>
    <xf numFmtId="164" fontId="12" fillId="7" borderId="53" xfId="0" applyNumberFormat="1" applyFont="1" applyFill="1" applyBorder="1" applyAlignment="1">
      <alignment horizontal="left" vertical="center" wrapText="1"/>
    </xf>
    <xf numFmtId="164" fontId="12" fillId="7" borderId="96" xfId="0" applyNumberFormat="1" applyFont="1" applyFill="1" applyBorder="1" applyAlignment="1">
      <alignment horizontal="left" vertical="center" wrapText="1"/>
    </xf>
    <xf numFmtId="164" fontId="12" fillId="7" borderId="99" xfId="0" applyNumberFormat="1" applyFont="1" applyFill="1" applyBorder="1" applyAlignment="1">
      <alignment horizontal="left" vertical="center"/>
    </xf>
    <xf numFmtId="164" fontId="13" fillId="7" borderId="100" xfId="0" applyNumberFormat="1" applyFont="1" applyFill="1" applyBorder="1" applyAlignment="1">
      <alignment horizontal="left" vertical="center"/>
    </xf>
    <xf numFmtId="164" fontId="13" fillId="7" borderId="101" xfId="0" applyNumberFormat="1" applyFont="1" applyFill="1" applyBorder="1" applyAlignment="1">
      <alignment horizontal="left" vertical="center"/>
    </xf>
    <xf numFmtId="164" fontId="12" fillId="7" borderId="102" xfId="0" applyNumberFormat="1" applyFont="1" applyFill="1" applyBorder="1" applyAlignment="1">
      <alignment horizontal="left" vertical="center" wrapText="1"/>
    </xf>
    <xf numFmtId="164" fontId="12" fillId="7" borderId="100" xfId="0" applyNumberFormat="1" applyFont="1" applyFill="1" applyBorder="1" applyAlignment="1">
      <alignment horizontal="left" vertical="center" wrapText="1"/>
    </xf>
    <xf numFmtId="164" fontId="12" fillId="7" borderId="103" xfId="0" applyNumberFormat="1" applyFont="1" applyFill="1" applyBorder="1" applyAlignment="1">
      <alignment horizontal="left" vertical="center" wrapText="1"/>
    </xf>
    <xf numFmtId="164" fontId="12" fillId="7" borderId="40" xfId="0" applyNumberFormat="1" applyFont="1" applyFill="1" applyBorder="1" applyAlignment="1">
      <alignment horizontal="left" vertical="center" wrapText="1"/>
    </xf>
    <xf numFmtId="164" fontId="12" fillId="7" borderId="43" xfId="0" applyNumberFormat="1" applyFont="1" applyFill="1" applyBorder="1" applyAlignment="1">
      <alignment horizontal="left" vertical="center" wrapText="1"/>
    </xf>
    <xf numFmtId="164" fontId="12" fillId="7" borderId="104" xfId="0" applyNumberFormat="1" applyFont="1" applyFill="1" applyBorder="1" applyAlignment="1">
      <alignment horizontal="left" vertical="center" wrapText="1"/>
    </xf>
    <xf numFmtId="164" fontId="12" fillId="19" borderId="102" xfId="0" applyNumberFormat="1" applyFont="1" applyFill="1" applyBorder="1" applyAlignment="1">
      <alignment horizontal="left" vertical="center" wrapText="1"/>
    </xf>
    <xf numFmtId="164" fontId="12" fillId="19" borderId="100" xfId="0" applyNumberFormat="1" applyFont="1" applyFill="1" applyBorder="1" applyAlignment="1">
      <alignment horizontal="left" vertical="center" wrapText="1"/>
    </xf>
    <xf numFmtId="164" fontId="12" fillId="19" borderId="103" xfId="0" applyNumberFormat="1" applyFont="1" applyFill="1" applyBorder="1" applyAlignment="1">
      <alignment horizontal="left" vertical="center" wrapText="1"/>
    </xf>
    <xf numFmtId="164" fontId="12" fillId="19" borderId="105" xfId="0" applyNumberFormat="1" applyFont="1" applyFill="1" applyBorder="1" applyAlignment="1">
      <alignment horizontal="left" vertical="center" wrapText="1"/>
    </xf>
    <xf numFmtId="164" fontId="12" fillId="19" borderId="0" xfId="0" applyNumberFormat="1" applyFont="1" applyFill="1" applyAlignment="1">
      <alignment horizontal="left" vertical="center" wrapText="1"/>
    </xf>
    <xf numFmtId="164" fontId="12" fillId="19" borderId="106" xfId="0" applyNumberFormat="1" applyFont="1" applyFill="1" applyBorder="1" applyAlignment="1">
      <alignment horizontal="left" vertical="center" wrapText="1"/>
    </xf>
    <xf numFmtId="164" fontId="12" fillId="19" borderId="40" xfId="0" applyNumberFormat="1" applyFont="1" applyFill="1" applyBorder="1" applyAlignment="1">
      <alignment horizontal="left" vertical="center" wrapText="1"/>
    </xf>
    <xf numFmtId="164" fontId="12" fillId="19" borderId="43" xfId="0" applyNumberFormat="1" applyFont="1" applyFill="1" applyBorder="1" applyAlignment="1">
      <alignment horizontal="left" vertical="center" wrapText="1"/>
    </xf>
    <xf numFmtId="164" fontId="12" fillId="19" borderId="104" xfId="0" applyNumberFormat="1" applyFont="1" applyFill="1" applyBorder="1" applyAlignment="1">
      <alignment horizontal="left" vertical="center" wrapText="1"/>
    </xf>
    <xf numFmtId="164" fontId="12" fillId="7" borderId="95" xfId="0" applyNumberFormat="1" applyFont="1" applyFill="1" applyBorder="1" applyAlignment="1">
      <alignment horizontal="left" vertical="center"/>
    </xf>
    <xf numFmtId="164" fontId="13" fillId="7" borderId="53" xfId="0" applyNumberFormat="1" applyFont="1" applyFill="1" applyBorder="1" applyAlignment="1">
      <alignment horizontal="left" vertical="center"/>
    </xf>
    <xf numFmtId="164" fontId="13" fillId="7" borderId="96" xfId="0" applyNumberFormat="1" applyFont="1" applyFill="1" applyBorder="1" applyAlignment="1">
      <alignment horizontal="left" vertical="center"/>
    </xf>
    <xf numFmtId="164" fontId="12" fillId="7" borderId="83" xfId="0" applyNumberFormat="1" applyFont="1" applyFill="1" applyBorder="1" applyAlignment="1">
      <alignment horizontal="left" vertical="center"/>
    </xf>
    <xf numFmtId="164" fontId="13" fillId="7" borderId="84" xfId="0" applyNumberFormat="1" applyFont="1" applyFill="1" applyBorder="1" applyAlignment="1">
      <alignment horizontal="left" vertical="center"/>
    </xf>
    <xf numFmtId="164" fontId="13" fillId="7" borderId="85" xfId="0" applyNumberFormat="1" applyFont="1" applyFill="1" applyBorder="1" applyAlignment="1">
      <alignment horizontal="left" vertical="center"/>
    </xf>
    <xf numFmtId="164" fontId="12" fillId="7" borderId="86" xfId="0" applyNumberFormat="1" applyFont="1" applyFill="1" applyBorder="1" applyAlignment="1">
      <alignment horizontal="left" vertical="center"/>
    </xf>
    <xf numFmtId="164" fontId="12" fillId="7" borderId="87" xfId="0" applyNumberFormat="1" applyFont="1" applyFill="1" applyBorder="1" applyAlignment="1">
      <alignment horizontal="left" vertical="center"/>
    </xf>
    <xf numFmtId="164" fontId="13" fillId="7" borderId="88" xfId="0" applyNumberFormat="1" applyFont="1" applyFill="1" applyBorder="1" applyAlignment="1">
      <alignment horizontal="left" vertical="center"/>
    </xf>
    <xf numFmtId="164" fontId="17" fillId="20" borderId="6" xfId="0" applyNumberFormat="1" applyFont="1" applyFill="1" applyBorder="1" applyAlignment="1">
      <alignment horizontal="left" vertical="center"/>
    </xf>
    <xf numFmtId="164" fontId="17" fillId="20" borderId="5" xfId="0" applyNumberFormat="1" applyFont="1" applyFill="1" applyBorder="1" applyAlignment="1">
      <alignment horizontal="left" vertical="center"/>
    </xf>
    <xf numFmtId="164" fontId="17" fillId="20" borderId="17" xfId="0" applyNumberFormat="1" applyFont="1" applyFill="1" applyBorder="1" applyAlignment="1">
      <alignment horizontal="left" vertical="center"/>
    </xf>
    <xf numFmtId="164" fontId="12" fillId="7" borderId="92" xfId="0" applyNumberFormat="1" applyFont="1" applyFill="1" applyBorder="1" applyAlignment="1">
      <alignment horizontal="left" vertical="center"/>
    </xf>
    <xf numFmtId="164" fontId="13" fillId="7" borderId="93" xfId="0" applyNumberFormat="1" applyFont="1" applyFill="1" applyBorder="1" applyAlignment="1">
      <alignment horizontal="left" vertical="center"/>
    </xf>
    <xf numFmtId="164" fontId="13" fillId="7" borderId="94" xfId="0" applyNumberFormat="1" applyFont="1" applyFill="1" applyBorder="1" applyAlignment="1">
      <alignment horizontal="left" vertical="center"/>
    </xf>
    <xf numFmtId="164" fontId="5" fillId="9" borderId="26" xfId="0" applyNumberFormat="1" applyFont="1" applyFill="1" applyBorder="1" applyAlignment="1">
      <alignment horizontal="center" vertical="center" wrapText="1"/>
    </xf>
    <xf numFmtId="164" fontId="5" fillId="9" borderId="37" xfId="0" applyNumberFormat="1" applyFont="1" applyFill="1" applyBorder="1" applyAlignment="1">
      <alignment horizontal="center" vertical="center" wrapText="1"/>
    </xf>
    <xf numFmtId="164" fontId="5" fillId="9" borderId="55" xfId="0" applyNumberFormat="1" applyFont="1" applyFill="1" applyBorder="1" applyAlignment="1">
      <alignment horizontal="center" vertical="center" wrapText="1"/>
    </xf>
    <xf numFmtId="164" fontId="5" fillId="9" borderId="107" xfId="0" applyNumberFormat="1" applyFont="1" applyFill="1" applyBorder="1" applyAlignment="1">
      <alignment horizontal="center" vertical="center" wrapText="1"/>
    </xf>
    <xf numFmtId="164" fontId="5" fillId="9" borderId="108" xfId="0" applyNumberFormat="1" applyFont="1" applyFill="1" applyBorder="1" applyAlignment="1">
      <alignment horizontal="center" vertical="center" wrapText="1"/>
    </xf>
    <xf numFmtId="164" fontId="5" fillId="9" borderId="109" xfId="0" applyNumberFormat="1" applyFont="1" applyFill="1" applyBorder="1" applyAlignment="1">
      <alignment horizontal="center" vertical="center" wrapText="1"/>
    </xf>
    <xf numFmtId="164" fontId="5" fillId="9" borderId="53" xfId="0" applyNumberFormat="1" applyFont="1" applyFill="1" applyBorder="1" applyAlignment="1">
      <alignment horizontal="center" vertical="center" wrapText="1"/>
    </xf>
    <xf numFmtId="164" fontId="5" fillId="9" borderId="110" xfId="0" applyNumberFormat="1" applyFont="1" applyFill="1" applyBorder="1" applyAlignment="1">
      <alignment horizontal="center" vertical="center" wrapText="1"/>
    </xf>
    <xf numFmtId="164" fontId="5" fillId="9" borderId="61" xfId="0" applyNumberFormat="1" applyFont="1" applyFill="1" applyBorder="1" applyAlignment="1">
      <alignment horizontal="center" vertical="center" wrapText="1"/>
    </xf>
    <xf numFmtId="164" fontId="5" fillId="8" borderId="6" xfId="0" applyNumberFormat="1" applyFont="1" applyFill="1" applyBorder="1" applyAlignment="1">
      <alignment horizontal="center" vertical="center"/>
    </xf>
    <xf numFmtId="164" fontId="5" fillId="8" borderId="5" xfId="0" applyNumberFormat="1" applyFont="1" applyFill="1" applyBorder="1" applyAlignment="1">
      <alignment horizontal="center" vertical="center"/>
    </xf>
    <xf numFmtId="164" fontId="5" fillId="8" borderId="17" xfId="0" applyNumberFormat="1" applyFont="1" applyFill="1" applyBorder="1" applyAlignment="1">
      <alignment horizontal="center" vertical="center"/>
    </xf>
    <xf numFmtId="164" fontId="5" fillId="8" borderId="28" xfId="0" applyNumberFormat="1" applyFont="1" applyFill="1" applyBorder="1" applyAlignment="1">
      <alignment horizontal="center"/>
    </xf>
    <xf numFmtId="164" fontId="5" fillId="12" borderId="28" xfId="0" applyNumberFormat="1" applyFont="1" applyFill="1" applyBorder="1" applyAlignment="1">
      <alignment horizontal="center" vertical="center"/>
    </xf>
    <xf numFmtId="164" fontId="5" fillId="12" borderId="31" xfId="0" applyNumberFormat="1" applyFont="1" applyFill="1" applyBorder="1" applyAlignment="1">
      <alignment horizontal="center" vertical="center"/>
    </xf>
    <xf numFmtId="164" fontId="5" fillId="8" borderId="24" xfId="0" applyNumberFormat="1" applyFont="1" applyFill="1" applyBorder="1" applyAlignment="1">
      <alignment horizontal="center" vertical="center"/>
    </xf>
    <xf numFmtId="164" fontId="5" fillId="12" borderId="5" xfId="0" applyNumberFormat="1" applyFont="1" applyFill="1" applyBorder="1" applyAlignment="1">
      <alignment horizontal="center" vertical="center"/>
    </xf>
    <xf numFmtId="164" fontId="5" fillId="12" borderId="16" xfId="0" applyNumberFormat="1" applyFont="1" applyFill="1" applyBorder="1" applyAlignment="1">
      <alignment horizontal="center" vertical="center"/>
    </xf>
    <xf numFmtId="164" fontId="5" fillId="12" borderId="17" xfId="0" applyNumberFormat="1" applyFont="1" applyFill="1" applyBorder="1" applyAlignment="1">
      <alignment horizontal="center" vertical="center"/>
    </xf>
    <xf numFmtId="164" fontId="5" fillId="8" borderId="27" xfId="0" applyNumberFormat="1" applyFont="1" applyFill="1" applyBorder="1" applyAlignment="1">
      <alignment horizontal="center"/>
    </xf>
    <xf numFmtId="164" fontId="5" fillId="2" borderId="4" xfId="0" applyNumberFormat="1" applyFont="1" applyFill="1" applyBorder="1" applyAlignment="1">
      <alignment horizontal="left" vertical="center"/>
    </xf>
    <xf numFmtId="164" fontId="5" fillId="2" borderId="0" xfId="0" applyNumberFormat="1" applyFont="1" applyFill="1" applyAlignment="1">
      <alignment horizontal="left" vertical="center"/>
    </xf>
    <xf numFmtId="164" fontId="4" fillId="2" borderId="0" xfId="0" applyNumberFormat="1" applyFont="1" applyFill="1" applyAlignment="1">
      <alignment horizontal="left" vertical="center"/>
    </xf>
    <xf numFmtId="164" fontId="4" fillId="9" borderId="16" xfId="0" applyNumberFormat="1" applyFont="1" applyFill="1" applyBorder="1" applyAlignment="1">
      <alignment horizontal="center"/>
    </xf>
    <xf numFmtId="164" fontId="4" fillId="9" borderId="5" xfId="0" applyNumberFormat="1" applyFont="1" applyFill="1" applyBorder="1" applyAlignment="1">
      <alignment horizontal="center"/>
    </xf>
    <xf numFmtId="164" fontId="4" fillId="9" borderId="17" xfId="0" applyNumberFormat="1" applyFont="1" applyFill="1" applyBorder="1" applyAlignment="1">
      <alignment horizontal="center"/>
    </xf>
    <xf numFmtId="164" fontId="5" fillId="10" borderId="6" xfId="0" applyNumberFormat="1" applyFont="1" applyFill="1" applyBorder="1" applyAlignment="1">
      <alignment horizontal="center" vertical="center"/>
    </xf>
    <xf numFmtId="164" fontId="5" fillId="10" borderId="5" xfId="0" applyNumberFormat="1" applyFont="1" applyFill="1" applyBorder="1" applyAlignment="1">
      <alignment horizontal="center" vertical="center"/>
    </xf>
    <xf numFmtId="164" fontId="5" fillId="10" borderId="24" xfId="0" applyNumberFormat="1" applyFont="1" applyFill="1" applyBorder="1" applyAlignment="1">
      <alignment horizontal="center" vertical="center"/>
    </xf>
    <xf numFmtId="164" fontId="5" fillId="10" borderId="27" xfId="0" applyNumberFormat="1" applyFont="1" applyFill="1" applyBorder="1" applyAlignment="1">
      <alignment horizontal="center"/>
    </xf>
    <xf numFmtId="164" fontId="5" fillId="10" borderId="28" xfId="0" applyNumberFormat="1" applyFont="1" applyFill="1" applyBorder="1" applyAlignment="1">
      <alignment horizontal="center"/>
    </xf>
    <xf numFmtId="164" fontId="5" fillId="10" borderId="22" xfId="0" applyNumberFormat="1" applyFont="1" applyFill="1" applyBorder="1" applyAlignment="1">
      <alignment horizontal="center" vertical="center"/>
    </xf>
  </cellXfs>
  <cellStyles count="3">
    <cellStyle name="Lien hypertexte" xfId="2" builtinId="8"/>
    <cellStyle name="Normal" xfId="0" builtinId="0"/>
    <cellStyle name="Pourcentage" xfId="1" builtinId="5"/>
  </cellStyles>
  <dxfs count="10">
    <dxf>
      <font>
        <strike val="0"/>
        <color rgb="FFFF0000"/>
      </font>
      <fill>
        <patternFill>
          <bgColor rgb="FF92D050"/>
        </patternFill>
      </fill>
    </dxf>
    <dxf>
      <font>
        <strike val="0"/>
        <color rgb="FFFF0000"/>
      </font>
      <fill>
        <patternFill>
          <bgColor rgb="FFFFCCFF"/>
        </patternFill>
      </fill>
    </dxf>
    <dxf>
      <font>
        <strike val="0"/>
        <color rgb="FFFF0000"/>
      </font>
      <fill>
        <patternFill>
          <bgColor rgb="FF92D050"/>
        </patternFill>
      </fill>
    </dxf>
    <dxf>
      <font>
        <strike val="0"/>
        <color rgb="FFFF0000"/>
      </font>
      <fill>
        <patternFill>
          <bgColor rgb="FFFFCCFF"/>
        </patternFill>
      </fill>
    </dxf>
    <dxf>
      <font>
        <b/>
        <i val="0"/>
        <strike val="0"/>
        <color rgb="FFFF0000"/>
      </font>
      <fill>
        <patternFill>
          <bgColor rgb="FFFFCCFF"/>
        </patternFill>
      </fill>
    </dxf>
    <dxf>
      <font>
        <strike val="0"/>
        <color rgb="FFFF0000"/>
      </font>
      <fill>
        <patternFill>
          <bgColor rgb="FF92D050"/>
        </patternFill>
      </fill>
    </dxf>
    <dxf>
      <font>
        <strike val="0"/>
        <color rgb="FFFF0000"/>
      </font>
      <fill>
        <patternFill>
          <bgColor rgb="FFFFCCFF"/>
        </patternFill>
      </fill>
    </dxf>
    <dxf>
      <font>
        <strike val="0"/>
        <color rgb="FFFF0000"/>
      </font>
      <fill>
        <patternFill>
          <bgColor rgb="FF92D050"/>
        </patternFill>
      </fill>
    </dxf>
    <dxf>
      <font>
        <strike val="0"/>
        <color rgb="FFFF0000"/>
      </font>
      <fill>
        <patternFill>
          <bgColor rgb="FFFFCCFF"/>
        </patternFill>
      </fill>
    </dxf>
    <dxf>
      <font>
        <b/>
        <i val="0"/>
        <strike val="0"/>
        <color rgb="FFFF0000"/>
      </font>
      <fill>
        <patternFill>
          <bgColor rgb="FFFFCCFF"/>
        </patternFill>
      </fill>
    </dxf>
  </dxfs>
  <tableStyles count="0" defaultTableStyle="TableStyleMedium2" defaultPivotStyle="PivotStyleLight16"/>
  <colors>
    <mruColors>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552450</xdr:colOff>
      <xdr:row>7</xdr:row>
      <xdr:rowOff>47625</xdr:rowOff>
    </xdr:from>
    <xdr:to>
      <xdr:col>5</xdr:col>
      <xdr:colOff>552450</xdr:colOff>
      <xdr:row>9</xdr:row>
      <xdr:rowOff>38100</xdr:rowOff>
    </xdr:to>
    <xdr:sp macro="" textlink="">
      <xdr:nvSpPr>
        <xdr:cNvPr id="2" name="Line 3">
          <a:extLst>
            <a:ext uri="{FF2B5EF4-FFF2-40B4-BE49-F238E27FC236}">
              <a16:creationId xmlns:a16="http://schemas.microsoft.com/office/drawing/2014/main" id="{00000000-0008-0000-0100-000002000000}"/>
            </a:ext>
          </a:extLst>
        </xdr:cNvPr>
        <xdr:cNvSpPr>
          <a:spLocks noChangeShapeType="1"/>
        </xdr:cNvSpPr>
      </xdr:nvSpPr>
      <xdr:spPr bwMode="auto">
        <a:xfrm flipV="1">
          <a:off x="3695700" y="1400175"/>
          <a:ext cx="0" cy="190500"/>
        </a:xfrm>
        <a:prstGeom prst="line">
          <a:avLst/>
        </a:prstGeom>
        <a:noFill/>
        <a:ln w="9525">
          <a:solidFill>
            <a:srgbClr val="000000"/>
          </a:solidFill>
          <a:round/>
          <a:headEnd/>
          <a:tailEnd type="oval" w="sm" len="sm"/>
        </a:ln>
      </xdr:spPr>
    </xdr:sp>
    <xdr:clientData/>
  </xdr:twoCellAnchor>
  <xdr:twoCellAnchor>
    <xdr:from>
      <xdr:col>5</xdr:col>
      <xdr:colOff>581025</xdr:colOff>
      <xdr:row>7</xdr:row>
      <xdr:rowOff>47625</xdr:rowOff>
    </xdr:from>
    <xdr:to>
      <xdr:col>6</xdr:col>
      <xdr:colOff>676275</xdr:colOff>
      <xdr:row>7</xdr:row>
      <xdr:rowOff>47625</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3724275" y="1400175"/>
          <a:ext cx="866775" cy="0"/>
        </a:xfrm>
        <a:prstGeom prst="line">
          <a:avLst/>
        </a:prstGeom>
        <a:noFill/>
        <a:ln w="3175">
          <a:solidFill>
            <a:srgbClr val="000000"/>
          </a:solidFill>
          <a:round/>
          <a:headEnd/>
          <a:tailEnd type="stealth"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57977</xdr:colOff>
      <xdr:row>72</xdr:row>
      <xdr:rowOff>24847</xdr:rowOff>
    </xdr:from>
    <xdr:to>
      <xdr:col>5</xdr:col>
      <xdr:colOff>464761</xdr:colOff>
      <xdr:row>73</xdr:row>
      <xdr:rowOff>33282</xdr:rowOff>
    </xdr:to>
    <xdr:pic>
      <xdr:nvPicPr>
        <xdr:cNvPr id="2" name="Image 1" descr="cid:image001.jpg@01CBDA5D.4C241D40">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clrChange>
            <a:clrFrom>
              <a:srgbClr val="EAFFFF"/>
            </a:clrFrom>
            <a:clrTo>
              <a:srgbClr val="EAFFFF">
                <a:alpha val="0"/>
              </a:srgbClr>
            </a:clrTo>
          </a:clrChange>
          <a:extLst>
            <a:ext uri="{BEBA8EAE-BF5A-486C-A8C5-ECC9F3942E4B}">
              <a14:imgProps xmlns:a14="http://schemas.microsoft.com/office/drawing/2010/main">
                <a14:imgLayer r:embed="rId2">
                  <a14:imgEffect>
                    <a14:colorTemperature colorTemp="4700"/>
                  </a14:imgEffect>
                  <a14:imgEffect>
                    <a14:saturation sat="300000"/>
                  </a14:imgEffect>
                </a14:imgLayer>
              </a14:imgProps>
            </a:ext>
            <a:ext uri="{28A0092B-C50C-407E-A947-70E740481C1C}">
              <a14:useLocalDpi xmlns:a14="http://schemas.microsoft.com/office/drawing/2010/main" val="0"/>
            </a:ext>
          </a:extLst>
        </a:blip>
        <a:srcRect/>
        <a:stretch>
          <a:fillRect/>
        </a:stretch>
      </xdr:blipFill>
      <xdr:spPr bwMode="auto">
        <a:xfrm>
          <a:off x="546651" y="9657521"/>
          <a:ext cx="547588" cy="215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69574</xdr:colOff>
      <xdr:row>140</xdr:row>
      <xdr:rowOff>3312</xdr:rowOff>
    </xdr:from>
    <xdr:to>
      <xdr:col>5</xdr:col>
      <xdr:colOff>476358</xdr:colOff>
      <xdr:row>141</xdr:row>
      <xdr:rowOff>11748</xdr:rowOff>
    </xdr:to>
    <xdr:pic>
      <xdr:nvPicPr>
        <xdr:cNvPr id="3" name="Image 2" descr="cid:image001.jpg@01CBDA5D.4C241D40">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clrChange>
            <a:clrFrom>
              <a:srgbClr val="EAFFFF"/>
            </a:clrFrom>
            <a:clrTo>
              <a:srgbClr val="EAFFFF">
                <a:alpha val="0"/>
              </a:srgbClr>
            </a:clrTo>
          </a:clrChange>
          <a:extLst>
            <a:ext uri="{BEBA8EAE-BF5A-486C-A8C5-ECC9F3942E4B}">
              <a14:imgProps xmlns:a14="http://schemas.microsoft.com/office/drawing/2010/main">
                <a14:imgLayer r:embed="rId2">
                  <a14:imgEffect>
                    <a14:colorTemperature colorTemp="4700"/>
                  </a14:imgEffect>
                  <a14:imgEffect>
                    <a14:saturation sat="300000"/>
                  </a14:imgEffect>
                </a14:imgLayer>
              </a14:imgProps>
            </a:ext>
            <a:ext uri="{28A0092B-C50C-407E-A947-70E740481C1C}">
              <a14:useLocalDpi xmlns:a14="http://schemas.microsoft.com/office/drawing/2010/main" val="0"/>
            </a:ext>
          </a:extLst>
        </a:blip>
        <a:srcRect/>
        <a:stretch>
          <a:fillRect/>
        </a:stretch>
      </xdr:blipFill>
      <xdr:spPr bwMode="auto">
        <a:xfrm>
          <a:off x="558248" y="19160986"/>
          <a:ext cx="547588" cy="215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57978</xdr:colOff>
      <xdr:row>140</xdr:row>
      <xdr:rowOff>0</xdr:rowOff>
    </xdr:from>
    <xdr:to>
      <xdr:col>5</xdr:col>
      <xdr:colOff>464762</xdr:colOff>
      <xdr:row>141</xdr:row>
      <xdr:rowOff>8435</xdr:rowOff>
    </xdr:to>
    <xdr:pic>
      <xdr:nvPicPr>
        <xdr:cNvPr id="2" name="Image 1" descr="cid:image001.jpg@01CBDA5D.4C241D4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clrChange>
            <a:clrFrom>
              <a:srgbClr val="EAFFFF"/>
            </a:clrFrom>
            <a:clrTo>
              <a:srgbClr val="EAFFFF">
                <a:alpha val="0"/>
              </a:srgbClr>
            </a:clrTo>
          </a:clrChange>
          <a:extLst>
            <a:ext uri="{BEBA8EAE-BF5A-486C-A8C5-ECC9F3942E4B}">
              <a14:imgProps xmlns:a14="http://schemas.microsoft.com/office/drawing/2010/main">
                <a14:imgLayer r:embed="rId2">
                  <a14:imgEffect>
                    <a14:colorTemperature colorTemp="4700"/>
                  </a14:imgEffect>
                  <a14:imgEffect>
                    <a14:saturation sat="300000"/>
                  </a14:imgEffect>
                </a14:imgLayer>
              </a14:imgProps>
            </a:ext>
            <a:ext uri="{28A0092B-C50C-407E-A947-70E740481C1C}">
              <a14:useLocalDpi xmlns:a14="http://schemas.microsoft.com/office/drawing/2010/main" val="0"/>
            </a:ext>
          </a:extLst>
        </a:blip>
        <a:srcRect/>
        <a:stretch>
          <a:fillRect/>
        </a:stretch>
      </xdr:blipFill>
      <xdr:spPr bwMode="auto">
        <a:xfrm>
          <a:off x="546652" y="18958891"/>
          <a:ext cx="547588" cy="215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74540</xdr:colOff>
      <xdr:row>72</xdr:row>
      <xdr:rowOff>8283</xdr:rowOff>
    </xdr:from>
    <xdr:to>
      <xdr:col>5</xdr:col>
      <xdr:colOff>481324</xdr:colOff>
      <xdr:row>73</xdr:row>
      <xdr:rowOff>16719</xdr:rowOff>
    </xdr:to>
    <xdr:pic>
      <xdr:nvPicPr>
        <xdr:cNvPr id="3" name="Image 2" descr="cid:image001.jpg@01CBDA5D.4C241D40">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clrChange>
            <a:clrFrom>
              <a:srgbClr val="EAFFFF"/>
            </a:clrFrom>
            <a:clrTo>
              <a:srgbClr val="EAFFFF">
                <a:alpha val="0"/>
              </a:srgbClr>
            </a:clrTo>
          </a:clrChange>
          <a:extLst>
            <a:ext uri="{BEBA8EAE-BF5A-486C-A8C5-ECC9F3942E4B}">
              <a14:imgProps xmlns:a14="http://schemas.microsoft.com/office/drawing/2010/main">
                <a14:imgLayer r:embed="rId2">
                  <a14:imgEffect>
                    <a14:colorTemperature colorTemp="4700"/>
                  </a14:imgEffect>
                  <a14:imgEffect>
                    <a14:saturation sat="300000"/>
                  </a14:imgEffect>
                </a14:imgLayer>
              </a14:imgProps>
            </a:ext>
            <a:ext uri="{28A0092B-C50C-407E-A947-70E740481C1C}">
              <a14:useLocalDpi xmlns:a14="http://schemas.microsoft.com/office/drawing/2010/main" val="0"/>
            </a:ext>
          </a:extLst>
        </a:blip>
        <a:srcRect/>
        <a:stretch>
          <a:fillRect/>
        </a:stretch>
      </xdr:blipFill>
      <xdr:spPr bwMode="auto">
        <a:xfrm>
          <a:off x="563214" y="9640957"/>
          <a:ext cx="547588" cy="215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C:\Users\mlepage2\Downloads\PP%20Ress%202.ppt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file:///C:\Users\mlepage2\Downloads\PP%20Ress%202.ppt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FF00"/>
  </sheetPr>
  <dimension ref="A1:J64"/>
  <sheetViews>
    <sheetView workbookViewId="0">
      <selection activeCell="M32" sqref="M32"/>
    </sheetView>
  </sheetViews>
  <sheetFormatPr baseColWidth="10" defaultRowHeight="15" x14ac:dyDescent="0.25"/>
  <cols>
    <col min="1" max="1" width="0.85546875" style="196" customWidth="1"/>
    <col min="2" max="3" width="11.42578125" style="196"/>
    <col min="4" max="4" width="11.5703125" style="196" customWidth="1"/>
    <col min="5" max="7" width="11.42578125" style="196"/>
    <col min="8" max="8" width="11.42578125" style="196" customWidth="1"/>
    <col min="9" max="9" width="2.85546875" style="196" customWidth="1"/>
    <col min="10" max="10" width="35.7109375" style="196" customWidth="1"/>
    <col min="11" max="11" width="3.28515625" style="196" customWidth="1"/>
    <col min="12" max="255" width="11.42578125" style="196"/>
    <col min="256" max="256" width="0.85546875" style="196" customWidth="1"/>
    <col min="257" max="511" width="11.42578125" style="196"/>
    <col min="512" max="512" width="0.85546875" style="196" customWidth="1"/>
    <col min="513" max="767" width="11.42578125" style="196"/>
    <col min="768" max="768" width="0.85546875" style="196" customWidth="1"/>
    <col min="769" max="1023" width="11.42578125" style="196"/>
    <col min="1024" max="1024" width="0.85546875" style="196" customWidth="1"/>
    <col min="1025" max="1279" width="11.42578125" style="196"/>
    <col min="1280" max="1280" width="0.85546875" style="196" customWidth="1"/>
    <col min="1281" max="1535" width="11.42578125" style="196"/>
    <col min="1536" max="1536" width="0.85546875" style="196" customWidth="1"/>
    <col min="1537" max="1791" width="11.42578125" style="196"/>
    <col min="1792" max="1792" width="0.85546875" style="196" customWidth="1"/>
    <col min="1793" max="2047" width="11.42578125" style="196"/>
    <col min="2048" max="2048" width="0.85546875" style="196" customWidth="1"/>
    <col min="2049" max="2303" width="11.42578125" style="196"/>
    <col min="2304" max="2304" width="0.85546875" style="196" customWidth="1"/>
    <col min="2305" max="2559" width="11.42578125" style="196"/>
    <col min="2560" max="2560" width="0.85546875" style="196" customWidth="1"/>
    <col min="2561" max="2815" width="11.42578125" style="196"/>
    <col min="2816" max="2816" width="0.85546875" style="196" customWidth="1"/>
    <col min="2817" max="3071" width="11.42578125" style="196"/>
    <col min="3072" max="3072" width="0.85546875" style="196" customWidth="1"/>
    <col min="3073" max="3327" width="11.42578125" style="196"/>
    <col min="3328" max="3328" width="0.85546875" style="196" customWidth="1"/>
    <col min="3329" max="3583" width="11.42578125" style="196"/>
    <col min="3584" max="3584" width="0.85546875" style="196" customWidth="1"/>
    <col min="3585" max="3839" width="11.42578125" style="196"/>
    <col min="3840" max="3840" width="0.85546875" style="196" customWidth="1"/>
    <col min="3841" max="4095" width="11.42578125" style="196"/>
    <col min="4096" max="4096" width="0.85546875" style="196" customWidth="1"/>
    <col min="4097" max="4351" width="11.42578125" style="196"/>
    <col min="4352" max="4352" width="0.85546875" style="196" customWidth="1"/>
    <col min="4353" max="4607" width="11.42578125" style="196"/>
    <col min="4608" max="4608" width="0.85546875" style="196" customWidth="1"/>
    <col min="4609" max="4863" width="11.42578125" style="196"/>
    <col min="4864" max="4864" width="0.85546875" style="196" customWidth="1"/>
    <col min="4865" max="5119" width="11.42578125" style="196"/>
    <col min="5120" max="5120" width="0.85546875" style="196" customWidth="1"/>
    <col min="5121" max="5375" width="11.42578125" style="196"/>
    <col min="5376" max="5376" width="0.85546875" style="196" customWidth="1"/>
    <col min="5377" max="5631" width="11.42578125" style="196"/>
    <col min="5632" max="5632" width="0.85546875" style="196" customWidth="1"/>
    <col min="5633" max="5887" width="11.42578125" style="196"/>
    <col min="5888" max="5888" width="0.85546875" style="196" customWidth="1"/>
    <col min="5889" max="6143" width="11.42578125" style="196"/>
    <col min="6144" max="6144" width="0.85546875" style="196" customWidth="1"/>
    <col min="6145" max="6399" width="11.42578125" style="196"/>
    <col min="6400" max="6400" width="0.85546875" style="196" customWidth="1"/>
    <col min="6401" max="6655" width="11.42578125" style="196"/>
    <col min="6656" max="6656" width="0.85546875" style="196" customWidth="1"/>
    <col min="6657" max="6911" width="11.42578125" style="196"/>
    <col min="6912" max="6912" width="0.85546875" style="196" customWidth="1"/>
    <col min="6913" max="7167" width="11.42578125" style="196"/>
    <col min="7168" max="7168" width="0.85546875" style="196" customWidth="1"/>
    <col min="7169" max="7423" width="11.42578125" style="196"/>
    <col min="7424" max="7424" width="0.85546875" style="196" customWidth="1"/>
    <col min="7425" max="7679" width="11.42578125" style="196"/>
    <col min="7680" max="7680" width="0.85546875" style="196" customWidth="1"/>
    <col min="7681" max="7935" width="11.42578125" style="196"/>
    <col min="7936" max="7936" width="0.85546875" style="196" customWidth="1"/>
    <col min="7937" max="8191" width="11.42578125" style="196"/>
    <col min="8192" max="8192" width="0.85546875" style="196" customWidth="1"/>
    <col min="8193" max="8447" width="11.42578125" style="196"/>
    <col min="8448" max="8448" width="0.85546875" style="196" customWidth="1"/>
    <col min="8449" max="8703" width="11.42578125" style="196"/>
    <col min="8704" max="8704" width="0.85546875" style="196" customWidth="1"/>
    <col min="8705" max="8959" width="11.42578125" style="196"/>
    <col min="8960" max="8960" width="0.85546875" style="196" customWidth="1"/>
    <col min="8961" max="9215" width="11.42578125" style="196"/>
    <col min="9216" max="9216" width="0.85546875" style="196" customWidth="1"/>
    <col min="9217" max="9471" width="11.42578125" style="196"/>
    <col min="9472" max="9472" width="0.85546875" style="196" customWidth="1"/>
    <col min="9473" max="9727" width="11.42578125" style="196"/>
    <col min="9728" max="9728" width="0.85546875" style="196" customWidth="1"/>
    <col min="9729" max="9983" width="11.42578125" style="196"/>
    <col min="9984" max="9984" width="0.85546875" style="196" customWidth="1"/>
    <col min="9985" max="10239" width="11.42578125" style="196"/>
    <col min="10240" max="10240" width="0.85546875" style="196" customWidth="1"/>
    <col min="10241" max="10495" width="11.42578125" style="196"/>
    <col min="10496" max="10496" width="0.85546875" style="196" customWidth="1"/>
    <col min="10497" max="10751" width="11.42578125" style="196"/>
    <col min="10752" max="10752" width="0.85546875" style="196" customWidth="1"/>
    <col min="10753" max="11007" width="11.42578125" style="196"/>
    <col min="11008" max="11008" width="0.85546875" style="196" customWidth="1"/>
    <col min="11009" max="11263" width="11.42578125" style="196"/>
    <col min="11264" max="11264" width="0.85546875" style="196" customWidth="1"/>
    <col min="11265" max="11519" width="11.42578125" style="196"/>
    <col min="11520" max="11520" width="0.85546875" style="196" customWidth="1"/>
    <col min="11521" max="11775" width="11.42578125" style="196"/>
    <col min="11776" max="11776" width="0.85546875" style="196" customWidth="1"/>
    <col min="11777" max="12031" width="11.42578125" style="196"/>
    <col min="12032" max="12032" width="0.85546875" style="196" customWidth="1"/>
    <col min="12033" max="12287" width="11.42578125" style="196"/>
    <col min="12288" max="12288" width="0.85546875" style="196" customWidth="1"/>
    <col min="12289" max="12543" width="11.42578125" style="196"/>
    <col min="12544" max="12544" width="0.85546875" style="196" customWidth="1"/>
    <col min="12545" max="12799" width="11.42578125" style="196"/>
    <col min="12800" max="12800" width="0.85546875" style="196" customWidth="1"/>
    <col min="12801" max="13055" width="11.42578125" style="196"/>
    <col min="13056" max="13056" width="0.85546875" style="196" customWidth="1"/>
    <col min="13057" max="13311" width="11.42578125" style="196"/>
    <col min="13312" max="13312" width="0.85546875" style="196" customWidth="1"/>
    <col min="13313" max="13567" width="11.42578125" style="196"/>
    <col min="13568" max="13568" width="0.85546875" style="196" customWidth="1"/>
    <col min="13569" max="13823" width="11.42578125" style="196"/>
    <col min="13824" max="13824" width="0.85546875" style="196" customWidth="1"/>
    <col min="13825" max="14079" width="11.42578125" style="196"/>
    <col min="14080" max="14080" width="0.85546875" style="196" customWidth="1"/>
    <col min="14081" max="14335" width="11.42578125" style="196"/>
    <col min="14336" max="14336" width="0.85546875" style="196" customWidth="1"/>
    <col min="14337" max="14591" width="11.42578125" style="196"/>
    <col min="14592" max="14592" width="0.85546875" style="196" customWidth="1"/>
    <col min="14593" max="14847" width="11.42578125" style="196"/>
    <col min="14848" max="14848" width="0.85546875" style="196" customWidth="1"/>
    <col min="14849" max="15103" width="11.42578125" style="196"/>
    <col min="15104" max="15104" width="0.85546875" style="196" customWidth="1"/>
    <col min="15105" max="15359" width="11.42578125" style="196"/>
    <col min="15360" max="15360" width="0.85546875" style="196" customWidth="1"/>
    <col min="15361" max="15615" width="11.42578125" style="196"/>
    <col min="15616" max="15616" width="0.85546875" style="196" customWidth="1"/>
    <col min="15617" max="15871" width="11.42578125" style="196"/>
    <col min="15872" max="15872" width="0.85546875" style="196" customWidth="1"/>
    <col min="15873" max="16127" width="11.42578125" style="196"/>
    <col min="16128" max="16128" width="0.85546875" style="196" customWidth="1"/>
    <col min="16129" max="16383" width="11.42578125" style="196"/>
    <col min="16384" max="16384" width="11.42578125" style="196" customWidth="1"/>
  </cols>
  <sheetData>
    <row r="1" spans="1:10" x14ac:dyDescent="0.25">
      <c r="A1" s="2" t="s">
        <v>72</v>
      </c>
    </row>
    <row r="2" spans="1:10" x14ac:dyDescent="0.25">
      <c r="A2" s="206"/>
    </row>
    <row r="3" spans="1:10" x14ac:dyDescent="0.25">
      <c r="A3" s="206"/>
    </row>
    <row r="4" spans="1:10" x14ac:dyDescent="0.25">
      <c r="A4" s="206"/>
      <c r="D4" s="360" t="s">
        <v>38</v>
      </c>
      <c r="E4" s="361"/>
      <c r="F4" s="361"/>
      <c r="G4" s="361"/>
      <c r="H4" s="361"/>
      <c r="I4" s="361"/>
      <c r="J4" s="362"/>
    </row>
    <row r="5" spans="1:10" x14ac:dyDescent="0.25">
      <c r="A5" s="206"/>
      <c r="D5" s="366"/>
      <c r="E5" s="367"/>
      <c r="F5" s="367"/>
      <c r="G5" s="367"/>
      <c r="H5" s="367"/>
      <c r="I5" s="367"/>
      <c r="J5" s="368"/>
    </row>
    <row r="6" spans="1:10" ht="15.75" x14ac:dyDescent="0.3">
      <c r="C6" s="197"/>
      <c r="D6" s="197"/>
      <c r="E6" s="197"/>
      <c r="F6" s="197"/>
      <c r="G6" s="197"/>
      <c r="H6" s="197"/>
      <c r="I6" s="197"/>
      <c r="J6" s="198"/>
    </row>
    <row r="7" spans="1:10" ht="15.75" x14ac:dyDescent="0.3">
      <c r="C7" s="197"/>
      <c r="D7" s="197"/>
      <c r="E7" s="197"/>
      <c r="F7" s="197"/>
      <c r="G7" s="197"/>
      <c r="H7" s="197"/>
      <c r="I7" s="197"/>
      <c r="J7" s="198"/>
    </row>
    <row r="8" spans="1:10" ht="16.149999999999999" customHeight="1" thickBot="1" x14ac:dyDescent="0.35">
      <c r="C8" s="197"/>
      <c r="D8" s="197"/>
      <c r="E8" s="197"/>
      <c r="F8" s="197"/>
      <c r="G8" s="199"/>
      <c r="H8" s="197"/>
      <c r="I8" s="197"/>
      <c r="J8" s="198"/>
    </row>
    <row r="9" spans="1:10" ht="16.5" hidden="1" thickBot="1" x14ac:dyDescent="0.35">
      <c r="C9" s="200"/>
      <c r="D9" s="200"/>
      <c r="E9" s="200"/>
      <c r="F9" s="201"/>
      <c r="G9" s="201"/>
      <c r="H9" s="197"/>
      <c r="I9" s="197"/>
      <c r="J9" s="198"/>
    </row>
    <row r="10" spans="1:10" x14ac:dyDescent="0.25">
      <c r="C10" s="197"/>
      <c r="D10" s="372" t="s">
        <v>39</v>
      </c>
      <c r="E10" s="373"/>
      <c r="F10" s="373"/>
      <c r="G10" s="373"/>
      <c r="H10" s="373"/>
      <c r="I10" s="373"/>
      <c r="J10" s="374"/>
    </row>
    <row r="11" spans="1:10" ht="15.75" thickBot="1" x14ac:dyDescent="0.3">
      <c r="C11" s="197"/>
      <c r="D11" s="375" t="s">
        <v>40</v>
      </c>
      <c r="E11" s="376"/>
      <c r="F11" s="376"/>
      <c r="G11" s="376"/>
      <c r="H11" s="376"/>
      <c r="I11" s="376"/>
      <c r="J11" s="377"/>
    </row>
    <row r="12" spans="1:10" ht="15.75" thickBot="1" x14ac:dyDescent="0.3">
      <c r="C12" s="197"/>
      <c r="D12" s="202"/>
      <c r="E12" s="202"/>
      <c r="F12" s="202"/>
      <c r="G12" s="202"/>
      <c r="H12" s="202"/>
      <c r="I12" s="202"/>
      <c r="J12" s="203"/>
    </row>
    <row r="13" spans="1:10" ht="15.75" thickBot="1" x14ac:dyDescent="0.3">
      <c r="C13" s="197"/>
      <c r="D13" s="213" t="s">
        <v>41</v>
      </c>
      <c r="E13" s="214"/>
      <c r="F13" s="214"/>
      <c r="G13" s="214"/>
      <c r="H13" s="214"/>
      <c r="I13" s="214"/>
      <c r="J13" s="215"/>
    </row>
    <row r="14" spans="1:10" x14ac:dyDescent="0.25">
      <c r="C14" s="197"/>
      <c r="D14" s="197"/>
      <c r="E14" s="197"/>
      <c r="F14" s="197"/>
      <c r="G14" s="197"/>
      <c r="H14" s="197"/>
      <c r="I14" s="197"/>
      <c r="J14" s="204"/>
    </row>
    <row r="15" spans="1:10" ht="16.5" thickBot="1" x14ac:dyDescent="0.35">
      <c r="C15" s="197"/>
      <c r="D15" s="197"/>
      <c r="E15" s="197"/>
      <c r="F15" s="197"/>
      <c r="G15" s="197"/>
      <c r="H15" s="197"/>
      <c r="I15" s="197"/>
      <c r="J15" s="198"/>
    </row>
    <row r="16" spans="1:10" ht="16.149999999999999" customHeight="1" thickTop="1" thickBot="1" x14ac:dyDescent="0.35">
      <c r="C16" s="378" t="s">
        <v>42</v>
      </c>
      <c r="D16" s="379"/>
      <c r="E16" s="380"/>
      <c r="F16" s="197"/>
      <c r="G16" s="197"/>
      <c r="H16" s="197"/>
      <c r="I16" s="197"/>
      <c r="J16" s="198"/>
    </row>
    <row r="17" spans="3:10" ht="17.25" hidden="1" thickTop="1" thickBot="1" x14ac:dyDescent="0.35">
      <c r="C17" s="205"/>
      <c r="D17" s="205"/>
      <c r="E17" s="205"/>
      <c r="F17" s="197"/>
      <c r="G17" s="197"/>
      <c r="H17" s="197"/>
      <c r="I17" s="197"/>
      <c r="J17" s="198"/>
    </row>
    <row r="18" spans="3:10" ht="15.75" thickTop="1" x14ac:dyDescent="0.25">
      <c r="C18" s="197"/>
      <c r="D18" s="381" t="s">
        <v>43</v>
      </c>
      <c r="E18" s="382"/>
      <c r="F18" s="382"/>
      <c r="G18" s="382"/>
      <c r="H18" s="382"/>
      <c r="I18" s="382"/>
      <c r="J18" s="383"/>
    </row>
    <row r="19" spans="3:10" x14ac:dyDescent="0.25">
      <c r="C19" s="197"/>
      <c r="D19" s="369" t="s">
        <v>44</v>
      </c>
      <c r="E19" s="370"/>
      <c r="F19" s="370"/>
      <c r="G19" s="370"/>
      <c r="H19" s="370"/>
      <c r="I19" s="370"/>
      <c r="J19" s="371"/>
    </row>
    <row r="20" spans="3:10" ht="29.45" customHeight="1" x14ac:dyDescent="0.25">
      <c r="C20" s="197"/>
      <c r="D20" s="348" t="s">
        <v>45</v>
      </c>
      <c r="E20" s="349"/>
      <c r="F20" s="349"/>
      <c r="G20" s="349"/>
      <c r="H20" s="349"/>
      <c r="I20" s="349"/>
      <c r="J20" s="350"/>
    </row>
    <row r="21" spans="3:10" x14ac:dyDescent="0.25">
      <c r="C21" s="197"/>
      <c r="D21" s="351" t="s">
        <v>46</v>
      </c>
      <c r="E21" s="352"/>
      <c r="F21" s="352"/>
      <c r="G21" s="352"/>
      <c r="H21" s="352"/>
      <c r="I21" s="352"/>
      <c r="J21" s="353"/>
    </row>
    <row r="22" spans="3:10" ht="16.899999999999999" customHeight="1" x14ac:dyDescent="0.25">
      <c r="C22" s="197"/>
      <c r="D22" s="354" t="s">
        <v>68</v>
      </c>
      <c r="E22" s="355"/>
      <c r="F22" s="355"/>
      <c r="G22" s="355"/>
      <c r="H22" s="355"/>
      <c r="I22" s="355"/>
      <c r="J22" s="356"/>
    </row>
    <row r="23" spans="3:10" x14ac:dyDescent="0.25">
      <c r="C23" s="197"/>
      <c r="D23" s="357"/>
      <c r="E23" s="358"/>
      <c r="F23" s="358"/>
      <c r="G23" s="358"/>
      <c r="H23" s="358"/>
      <c r="I23" s="358"/>
      <c r="J23" s="359"/>
    </row>
    <row r="24" spans="3:10" ht="15.75" x14ac:dyDescent="0.3">
      <c r="C24" s="197"/>
      <c r="D24" s="197"/>
      <c r="E24" s="197"/>
      <c r="F24" s="197"/>
      <c r="G24" s="197"/>
      <c r="H24" s="197"/>
      <c r="I24" s="197"/>
      <c r="J24" s="198"/>
    </row>
    <row r="25" spans="3:10" ht="15.75" x14ac:dyDescent="0.3">
      <c r="C25" s="197"/>
      <c r="D25" s="197"/>
      <c r="E25" s="197"/>
      <c r="F25" s="197"/>
      <c r="G25" s="197"/>
      <c r="H25" s="197"/>
      <c r="I25" s="197"/>
      <c r="J25" s="198"/>
    </row>
    <row r="26" spans="3:10" ht="16.149999999999999" customHeight="1" x14ac:dyDescent="0.25">
      <c r="C26" s="197"/>
      <c r="D26" s="360" t="s">
        <v>47</v>
      </c>
      <c r="E26" s="361"/>
      <c r="F26" s="361"/>
      <c r="G26" s="361"/>
      <c r="H26" s="361"/>
      <c r="I26" s="361"/>
      <c r="J26" s="362"/>
    </row>
    <row r="27" spans="3:10" x14ac:dyDescent="0.25">
      <c r="C27" s="197"/>
      <c r="D27" s="363"/>
      <c r="E27" s="364"/>
      <c r="F27" s="364"/>
      <c r="G27" s="364"/>
      <c r="H27" s="364"/>
      <c r="I27" s="364"/>
      <c r="J27" s="365"/>
    </row>
    <row r="28" spans="3:10" x14ac:dyDescent="0.25">
      <c r="C28" s="197"/>
      <c r="D28" s="363"/>
      <c r="E28" s="364"/>
      <c r="F28" s="364"/>
      <c r="G28" s="364"/>
      <c r="H28" s="364"/>
      <c r="I28" s="364"/>
      <c r="J28" s="365"/>
    </row>
    <row r="29" spans="3:10" ht="15.75" x14ac:dyDescent="0.3">
      <c r="C29" s="198"/>
      <c r="D29" s="366"/>
      <c r="E29" s="367"/>
      <c r="F29" s="367"/>
      <c r="G29" s="367"/>
      <c r="H29" s="367"/>
      <c r="I29" s="367"/>
      <c r="J29" s="368"/>
    </row>
    <row r="30" spans="3:10" ht="15.75" x14ac:dyDescent="0.3">
      <c r="C30" s="198"/>
      <c r="D30" s="198"/>
      <c r="E30" s="198"/>
      <c r="F30" s="198"/>
      <c r="G30" s="198"/>
      <c r="H30" s="198"/>
      <c r="I30" s="198"/>
      <c r="J30" s="198"/>
    </row>
    <row r="31" spans="3:10" ht="15.75" x14ac:dyDescent="0.3">
      <c r="C31" s="198"/>
      <c r="D31" s="360" t="s">
        <v>69</v>
      </c>
      <c r="E31" s="361"/>
      <c r="F31" s="361"/>
      <c r="G31" s="361"/>
      <c r="H31" s="361"/>
      <c r="I31" s="361"/>
      <c r="J31" s="362"/>
    </row>
    <row r="32" spans="3:10" x14ac:dyDescent="0.25">
      <c r="D32" s="363"/>
      <c r="E32" s="364"/>
      <c r="F32" s="364"/>
      <c r="G32" s="364"/>
      <c r="H32" s="364"/>
      <c r="I32" s="364"/>
      <c r="J32" s="365"/>
    </row>
    <row r="33" spans="4:10" x14ac:dyDescent="0.25">
      <c r="D33" s="363"/>
      <c r="E33" s="364"/>
      <c r="F33" s="364"/>
      <c r="G33" s="364"/>
      <c r="H33" s="364"/>
      <c r="I33" s="364"/>
      <c r="J33" s="365"/>
    </row>
    <row r="34" spans="4:10" x14ac:dyDescent="0.25">
      <c r="D34" s="366"/>
      <c r="E34" s="367"/>
      <c r="F34" s="367"/>
      <c r="G34" s="367"/>
      <c r="H34" s="367"/>
      <c r="I34" s="367"/>
      <c r="J34" s="368"/>
    </row>
    <row r="64" spans="1:1" x14ac:dyDescent="0.25">
      <c r="A64" s="206" t="s">
        <v>37</v>
      </c>
    </row>
  </sheetData>
  <mergeCells count="11">
    <mergeCell ref="D19:J19"/>
    <mergeCell ref="D4:J5"/>
    <mergeCell ref="D10:J10"/>
    <mergeCell ref="D11:J11"/>
    <mergeCell ref="C16:E16"/>
    <mergeCell ref="D18:J18"/>
    <mergeCell ref="D20:J20"/>
    <mergeCell ref="D21:J21"/>
    <mergeCell ref="D22:J23"/>
    <mergeCell ref="D26:J29"/>
    <mergeCell ref="D31:J34"/>
  </mergeCells>
  <dataValidations count="1">
    <dataValidation type="custom" allowBlank="1" showInputMessage="1" showErrorMessage="1" errorTitle="Ce hamps est réservé" prompt="Ce champs est réservé" sqref="A64 A2:A5" xr:uid="{00000000-0002-0000-0100-000000000000}">
      <formula1>"Daniel Légaré"</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FF99FF"/>
    <pageSetUpPr fitToPage="1"/>
  </sheetPr>
  <dimension ref="A1:Z162"/>
  <sheetViews>
    <sheetView topLeftCell="A53" zoomScale="115" zoomScaleNormal="115" zoomScaleSheetLayoutView="100" workbookViewId="0">
      <selection activeCell="T68" sqref="T68"/>
    </sheetView>
  </sheetViews>
  <sheetFormatPr baseColWidth="10" defaultRowHeight="15" x14ac:dyDescent="0.25"/>
  <cols>
    <col min="1" max="1" width="0.5703125" style="1" customWidth="1"/>
    <col min="2" max="2" width="3.140625" style="1" customWidth="1"/>
    <col min="3" max="3" width="3.5703125" style="1" customWidth="1"/>
    <col min="4" max="4" width="2.140625" style="1" customWidth="1"/>
    <col min="5" max="5" width="6.140625" style="1" hidden="1" customWidth="1"/>
    <col min="6" max="6" width="21.5703125" style="1" bestFit="1" customWidth="1"/>
    <col min="7" max="7" width="7.28515625" style="1" customWidth="1"/>
    <col min="8" max="8" width="12.140625" style="1" customWidth="1"/>
    <col min="9" max="9" width="0.140625" style="1" customWidth="1"/>
    <col min="10" max="10" width="4" style="1" hidden="1" customWidth="1"/>
    <col min="11" max="11" width="10.85546875" style="1" customWidth="1"/>
    <col min="12" max="12" width="3" style="1" hidden="1" customWidth="1"/>
    <col min="13" max="13" width="6.5703125" style="1" customWidth="1"/>
    <col min="14" max="14" width="2.42578125" style="1" hidden="1" customWidth="1"/>
    <col min="15" max="15" width="9.28515625" style="1" bestFit="1" customWidth="1"/>
    <col min="16" max="16" width="11.5703125" style="1" customWidth="1"/>
    <col min="17" max="17" width="9.42578125" style="1" customWidth="1"/>
    <col min="18" max="18" width="6.28515625" style="1" hidden="1" customWidth="1"/>
    <col min="19" max="19" width="11.42578125" style="1" customWidth="1"/>
    <col min="20" max="20" width="11.42578125" style="1"/>
    <col min="21" max="21" width="1.140625" style="1" customWidth="1"/>
    <col min="22" max="22" width="7.7109375" style="1" customWidth="1"/>
    <col min="23" max="23" width="1.140625" style="1" customWidth="1"/>
    <col min="24" max="24" width="11.42578125" style="1"/>
    <col min="25" max="25" width="47" style="1" customWidth="1"/>
    <col min="26" max="26" width="1.140625" style="1" customWidth="1"/>
    <col min="27" max="261" width="11.42578125" style="1"/>
    <col min="262" max="262" width="0.5703125" style="1" customWidth="1"/>
    <col min="263" max="263" width="12.7109375" style="1" customWidth="1"/>
    <col min="264" max="264" width="10" style="1" customWidth="1"/>
    <col min="265" max="265" width="0" style="1" hidden="1" customWidth="1"/>
    <col min="266" max="266" width="13.28515625" style="1" customWidth="1"/>
    <col min="267" max="270" width="11.42578125" style="1"/>
    <col min="271" max="271" width="10.42578125" style="1" customWidth="1"/>
    <col min="272" max="272" width="12.42578125" style="1" bestFit="1" customWidth="1"/>
    <col min="273" max="273" width="13.5703125" style="1" bestFit="1" customWidth="1"/>
    <col min="274" max="274" width="11.42578125" style="1"/>
    <col min="275" max="275" width="3.42578125" style="1" customWidth="1"/>
    <col min="276" max="517" width="11.42578125" style="1"/>
    <col min="518" max="518" width="0.5703125" style="1" customWidth="1"/>
    <col min="519" max="519" width="12.7109375" style="1" customWidth="1"/>
    <col min="520" max="520" width="10" style="1" customWidth="1"/>
    <col min="521" max="521" width="0" style="1" hidden="1" customWidth="1"/>
    <col min="522" max="522" width="13.28515625" style="1" customWidth="1"/>
    <col min="523" max="526" width="11.42578125" style="1"/>
    <col min="527" max="527" width="10.42578125" style="1" customWidth="1"/>
    <col min="528" max="528" width="12.42578125" style="1" bestFit="1" customWidth="1"/>
    <col min="529" max="529" width="13.5703125" style="1" bestFit="1" customWidth="1"/>
    <col min="530" max="530" width="11.42578125" style="1"/>
    <col min="531" max="531" width="3.42578125" style="1" customWidth="1"/>
    <col min="532" max="773" width="11.42578125" style="1"/>
    <col min="774" max="774" width="0.5703125" style="1" customWidth="1"/>
    <col min="775" max="775" width="12.7109375" style="1" customWidth="1"/>
    <col min="776" max="776" width="10" style="1" customWidth="1"/>
    <col min="777" max="777" width="0" style="1" hidden="1" customWidth="1"/>
    <col min="778" max="778" width="13.28515625" style="1" customWidth="1"/>
    <col min="779" max="782" width="11.42578125" style="1"/>
    <col min="783" max="783" width="10.42578125" style="1" customWidth="1"/>
    <col min="784" max="784" width="12.42578125" style="1" bestFit="1" customWidth="1"/>
    <col min="785" max="785" width="13.5703125" style="1" bestFit="1" customWidth="1"/>
    <col min="786" max="786" width="11.42578125" style="1"/>
    <col min="787" max="787" width="3.42578125" style="1" customWidth="1"/>
    <col min="788" max="1029" width="11.42578125" style="1"/>
    <col min="1030" max="1030" width="0.5703125" style="1" customWidth="1"/>
    <col min="1031" max="1031" width="12.7109375" style="1" customWidth="1"/>
    <col min="1032" max="1032" width="10" style="1" customWidth="1"/>
    <col min="1033" max="1033" width="0" style="1" hidden="1" customWidth="1"/>
    <col min="1034" max="1034" width="13.28515625" style="1" customWidth="1"/>
    <col min="1035" max="1038" width="11.42578125" style="1"/>
    <col min="1039" max="1039" width="10.42578125" style="1" customWidth="1"/>
    <col min="1040" max="1040" width="12.42578125" style="1" bestFit="1" customWidth="1"/>
    <col min="1041" max="1041" width="13.5703125" style="1" bestFit="1" customWidth="1"/>
    <col min="1042" max="1042" width="11.42578125" style="1"/>
    <col min="1043" max="1043" width="3.42578125" style="1" customWidth="1"/>
    <col min="1044" max="1285" width="11.42578125" style="1"/>
    <col min="1286" max="1286" width="0.5703125" style="1" customWidth="1"/>
    <col min="1287" max="1287" width="12.7109375" style="1" customWidth="1"/>
    <col min="1288" max="1288" width="10" style="1" customWidth="1"/>
    <col min="1289" max="1289" width="0" style="1" hidden="1" customWidth="1"/>
    <col min="1290" max="1290" width="13.28515625" style="1" customWidth="1"/>
    <col min="1291" max="1294" width="11.42578125" style="1"/>
    <col min="1295" max="1295" width="10.42578125" style="1" customWidth="1"/>
    <col min="1296" max="1296" width="12.42578125" style="1" bestFit="1" customWidth="1"/>
    <col min="1297" max="1297" width="13.5703125" style="1" bestFit="1" customWidth="1"/>
    <col min="1298" max="1298" width="11.42578125" style="1"/>
    <col min="1299" max="1299" width="3.42578125" style="1" customWidth="1"/>
    <col min="1300" max="1541" width="11.42578125" style="1"/>
    <col min="1542" max="1542" width="0.5703125" style="1" customWidth="1"/>
    <col min="1543" max="1543" width="12.7109375" style="1" customWidth="1"/>
    <col min="1544" max="1544" width="10" style="1" customWidth="1"/>
    <col min="1545" max="1545" width="0" style="1" hidden="1" customWidth="1"/>
    <col min="1546" max="1546" width="13.28515625" style="1" customWidth="1"/>
    <col min="1547" max="1550" width="11.42578125" style="1"/>
    <col min="1551" max="1551" width="10.42578125" style="1" customWidth="1"/>
    <col min="1552" max="1552" width="12.42578125" style="1" bestFit="1" customWidth="1"/>
    <col min="1553" max="1553" width="13.5703125" style="1" bestFit="1" customWidth="1"/>
    <col min="1554" max="1554" width="11.42578125" style="1"/>
    <col min="1555" max="1555" width="3.42578125" style="1" customWidth="1"/>
    <col min="1556" max="1797" width="11.42578125" style="1"/>
    <col min="1798" max="1798" width="0.5703125" style="1" customWidth="1"/>
    <col min="1799" max="1799" width="12.7109375" style="1" customWidth="1"/>
    <col min="1800" max="1800" width="10" style="1" customWidth="1"/>
    <col min="1801" max="1801" width="0" style="1" hidden="1" customWidth="1"/>
    <col min="1802" max="1802" width="13.28515625" style="1" customWidth="1"/>
    <col min="1803" max="1806" width="11.42578125" style="1"/>
    <col min="1807" max="1807" width="10.42578125" style="1" customWidth="1"/>
    <col min="1808" max="1808" width="12.42578125" style="1" bestFit="1" customWidth="1"/>
    <col min="1809" max="1809" width="13.5703125" style="1" bestFit="1" customWidth="1"/>
    <col min="1810" max="1810" width="11.42578125" style="1"/>
    <col min="1811" max="1811" width="3.42578125" style="1" customWidth="1"/>
    <col min="1812" max="2053" width="11.42578125" style="1"/>
    <col min="2054" max="2054" width="0.5703125" style="1" customWidth="1"/>
    <col min="2055" max="2055" width="12.7109375" style="1" customWidth="1"/>
    <col min="2056" max="2056" width="10" style="1" customWidth="1"/>
    <col min="2057" max="2057" width="0" style="1" hidden="1" customWidth="1"/>
    <col min="2058" max="2058" width="13.28515625" style="1" customWidth="1"/>
    <col min="2059" max="2062" width="11.42578125" style="1"/>
    <col min="2063" max="2063" width="10.42578125" style="1" customWidth="1"/>
    <col min="2064" max="2064" width="12.42578125" style="1" bestFit="1" customWidth="1"/>
    <col min="2065" max="2065" width="13.5703125" style="1" bestFit="1" customWidth="1"/>
    <col min="2066" max="2066" width="11.42578125" style="1"/>
    <col min="2067" max="2067" width="3.42578125" style="1" customWidth="1"/>
    <col min="2068" max="2309" width="11.42578125" style="1"/>
    <col min="2310" max="2310" width="0.5703125" style="1" customWidth="1"/>
    <col min="2311" max="2311" width="12.7109375" style="1" customWidth="1"/>
    <col min="2312" max="2312" width="10" style="1" customWidth="1"/>
    <col min="2313" max="2313" width="0" style="1" hidden="1" customWidth="1"/>
    <col min="2314" max="2314" width="13.28515625" style="1" customWidth="1"/>
    <col min="2315" max="2318" width="11.42578125" style="1"/>
    <col min="2319" max="2319" width="10.42578125" style="1" customWidth="1"/>
    <col min="2320" max="2320" width="12.42578125" style="1" bestFit="1" customWidth="1"/>
    <col min="2321" max="2321" width="13.5703125" style="1" bestFit="1" customWidth="1"/>
    <col min="2322" max="2322" width="11.42578125" style="1"/>
    <col min="2323" max="2323" width="3.42578125" style="1" customWidth="1"/>
    <col min="2324" max="2565" width="11.42578125" style="1"/>
    <col min="2566" max="2566" width="0.5703125" style="1" customWidth="1"/>
    <col min="2567" max="2567" width="12.7109375" style="1" customWidth="1"/>
    <col min="2568" max="2568" width="10" style="1" customWidth="1"/>
    <col min="2569" max="2569" width="0" style="1" hidden="1" customWidth="1"/>
    <col min="2570" max="2570" width="13.28515625" style="1" customWidth="1"/>
    <col min="2571" max="2574" width="11.42578125" style="1"/>
    <col min="2575" max="2575" width="10.42578125" style="1" customWidth="1"/>
    <col min="2576" max="2576" width="12.42578125" style="1" bestFit="1" customWidth="1"/>
    <col min="2577" max="2577" width="13.5703125" style="1" bestFit="1" customWidth="1"/>
    <col min="2578" max="2578" width="11.42578125" style="1"/>
    <col min="2579" max="2579" width="3.42578125" style="1" customWidth="1"/>
    <col min="2580" max="2821" width="11.42578125" style="1"/>
    <col min="2822" max="2822" width="0.5703125" style="1" customWidth="1"/>
    <col min="2823" max="2823" width="12.7109375" style="1" customWidth="1"/>
    <col min="2824" max="2824" width="10" style="1" customWidth="1"/>
    <col min="2825" max="2825" width="0" style="1" hidden="1" customWidth="1"/>
    <col min="2826" max="2826" width="13.28515625" style="1" customWidth="1"/>
    <col min="2827" max="2830" width="11.42578125" style="1"/>
    <col min="2831" max="2831" width="10.42578125" style="1" customWidth="1"/>
    <col min="2832" max="2832" width="12.42578125" style="1" bestFit="1" customWidth="1"/>
    <col min="2833" max="2833" width="13.5703125" style="1" bestFit="1" customWidth="1"/>
    <col min="2834" max="2834" width="11.42578125" style="1"/>
    <col min="2835" max="2835" width="3.42578125" style="1" customWidth="1"/>
    <col min="2836" max="3077" width="11.42578125" style="1"/>
    <col min="3078" max="3078" width="0.5703125" style="1" customWidth="1"/>
    <col min="3079" max="3079" width="12.7109375" style="1" customWidth="1"/>
    <col min="3080" max="3080" width="10" style="1" customWidth="1"/>
    <col min="3081" max="3081" width="0" style="1" hidden="1" customWidth="1"/>
    <col min="3082" max="3082" width="13.28515625" style="1" customWidth="1"/>
    <col min="3083" max="3086" width="11.42578125" style="1"/>
    <col min="3087" max="3087" width="10.42578125" style="1" customWidth="1"/>
    <col min="3088" max="3088" width="12.42578125" style="1" bestFit="1" customWidth="1"/>
    <col min="3089" max="3089" width="13.5703125" style="1" bestFit="1" customWidth="1"/>
    <col min="3090" max="3090" width="11.42578125" style="1"/>
    <col min="3091" max="3091" width="3.42578125" style="1" customWidth="1"/>
    <col min="3092" max="3333" width="11.42578125" style="1"/>
    <col min="3334" max="3334" width="0.5703125" style="1" customWidth="1"/>
    <col min="3335" max="3335" width="12.7109375" style="1" customWidth="1"/>
    <col min="3336" max="3336" width="10" style="1" customWidth="1"/>
    <col min="3337" max="3337" width="0" style="1" hidden="1" customWidth="1"/>
    <col min="3338" max="3338" width="13.28515625" style="1" customWidth="1"/>
    <col min="3339" max="3342" width="11.42578125" style="1"/>
    <col min="3343" max="3343" width="10.42578125" style="1" customWidth="1"/>
    <col min="3344" max="3344" width="12.42578125" style="1" bestFit="1" customWidth="1"/>
    <col min="3345" max="3345" width="13.5703125" style="1" bestFit="1" customWidth="1"/>
    <col min="3346" max="3346" width="11.42578125" style="1"/>
    <col min="3347" max="3347" width="3.42578125" style="1" customWidth="1"/>
    <col min="3348" max="3589" width="11.42578125" style="1"/>
    <col min="3590" max="3590" width="0.5703125" style="1" customWidth="1"/>
    <col min="3591" max="3591" width="12.7109375" style="1" customWidth="1"/>
    <col min="3592" max="3592" width="10" style="1" customWidth="1"/>
    <col min="3593" max="3593" width="0" style="1" hidden="1" customWidth="1"/>
    <col min="3594" max="3594" width="13.28515625" style="1" customWidth="1"/>
    <col min="3595" max="3598" width="11.42578125" style="1"/>
    <col min="3599" max="3599" width="10.42578125" style="1" customWidth="1"/>
    <col min="3600" max="3600" width="12.42578125" style="1" bestFit="1" customWidth="1"/>
    <col min="3601" max="3601" width="13.5703125" style="1" bestFit="1" customWidth="1"/>
    <col min="3602" max="3602" width="11.42578125" style="1"/>
    <col min="3603" max="3603" width="3.42578125" style="1" customWidth="1"/>
    <col min="3604" max="3845" width="11.42578125" style="1"/>
    <col min="3846" max="3846" width="0.5703125" style="1" customWidth="1"/>
    <col min="3847" max="3847" width="12.7109375" style="1" customWidth="1"/>
    <col min="3848" max="3848" width="10" style="1" customWidth="1"/>
    <col min="3849" max="3849" width="0" style="1" hidden="1" customWidth="1"/>
    <col min="3850" max="3850" width="13.28515625" style="1" customWidth="1"/>
    <col min="3851" max="3854" width="11.42578125" style="1"/>
    <col min="3855" max="3855" width="10.42578125" style="1" customWidth="1"/>
    <col min="3856" max="3856" width="12.42578125" style="1" bestFit="1" customWidth="1"/>
    <col min="3857" max="3857" width="13.5703125" style="1" bestFit="1" customWidth="1"/>
    <col min="3858" max="3858" width="11.42578125" style="1"/>
    <col min="3859" max="3859" width="3.42578125" style="1" customWidth="1"/>
    <col min="3860" max="4101" width="11.42578125" style="1"/>
    <col min="4102" max="4102" width="0.5703125" style="1" customWidth="1"/>
    <col min="4103" max="4103" width="12.7109375" style="1" customWidth="1"/>
    <col min="4104" max="4104" width="10" style="1" customWidth="1"/>
    <col min="4105" max="4105" width="0" style="1" hidden="1" customWidth="1"/>
    <col min="4106" max="4106" width="13.28515625" style="1" customWidth="1"/>
    <col min="4107" max="4110" width="11.42578125" style="1"/>
    <col min="4111" max="4111" width="10.42578125" style="1" customWidth="1"/>
    <col min="4112" max="4112" width="12.42578125" style="1" bestFit="1" customWidth="1"/>
    <col min="4113" max="4113" width="13.5703125" style="1" bestFit="1" customWidth="1"/>
    <col min="4114" max="4114" width="11.42578125" style="1"/>
    <col min="4115" max="4115" width="3.42578125" style="1" customWidth="1"/>
    <col min="4116" max="4357" width="11.42578125" style="1"/>
    <col min="4358" max="4358" width="0.5703125" style="1" customWidth="1"/>
    <col min="4359" max="4359" width="12.7109375" style="1" customWidth="1"/>
    <col min="4360" max="4360" width="10" style="1" customWidth="1"/>
    <col min="4361" max="4361" width="0" style="1" hidden="1" customWidth="1"/>
    <col min="4362" max="4362" width="13.28515625" style="1" customWidth="1"/>
    <col min="4363" max="4366" width="11.42578125" style="1"/>
    <col min="4367" max="4367" width="10.42578125" style="1" customWidth="1"/>
    <col min="4368" max="4368" width="12.42578125" style="1" bestFit="1" customWidth="1"/>
    <col min="4369" max="4369" width="13.5703125" style="1" bestFit="1" customWidth="1"/>
    <col min="4370" max="4370" width="11.42578125" style="1"/>
    <col min="4371" max="4371" width="3.42578125" style="1" customWidth="1"/>
    <col min="4372" max="4613" width="11.42578125" style="1"/>
    <col min="4614" max="4614" width="0.5703125" style="1" customWidth="1"/>
    <col min="4615" max="4615" width="12.7109375" style="1" customWidth="1"/>
    <col min="4616" max="4616" width="10" style="1" customWidth="1"/>
    <col min="4617" max="4617" width="0" style="1" hidden="1" customWidth="1"/>
    <col min="4618" max="4618" width="13.28515625" style="1" customWidth="1"/>
    <col min="4619" max="4622" width="11.42578125" style="1"/>
    <col min="4623" max="4623" width="10.42578125" style="1" customWidth="1"/>
    <col min="4624" max="4624" width="12.42578125" style="1" bestFit="1" customWidth="1"/>
    <col min="4625" max="4625" width="13.5703125" style="1" bestFit="1" customWidth="1"/>
    <col min="4626" max="4626" width="11.42578125" style="1"/>
    <col min="4627" max="4627" width="3.42578125" style="1" customWidth="1"/>
    <col min="4628" max="4869" width="11.42578125" style="1"/>
    <col min="4870" max="4870" width="0.5703125" style="1" customWidth="1"/>
    <col min="4871" max="4871" width="12.7109375" style="1" customWidth="1"/>
    <col min="4872" max="4872" width="10" style="1" customWidth="1"/>
    <col min="4873" max="4873" width="0" style="1" hidden="1" customWidth="1"/>
    <col min="4874" max="4874" width="13.28515625" style="1" customWidth="1"/>
    <col min="4875" max="4878" width="11.42578125" style="1"/>
    <col min="4879" max="4879" width="10.42578125" style="1" customWidth="1"/>
    <col min="4880" max="4880" width="12.42578125" style="1" bestFit="1" customWidth="1"/>
    <col min="4881" max="4881" width="13.5703125" style="1" bestFit="1" customWidth="1"/>
    <col min="4882" max="4882" width="11.42578125" style="1"/>
    <col min="4883" max="4883" width="3.42578125" style="1" customWidth="1"/>
    <col min="4884" max="5125" width="11.42578125" style="1"/>
    <col min="5126" max="5126" width="0.5703125" style="1" customWidth="1"/>
    <col min="5127" max="5127" width="12.7109375" style="1" customWidth="1"/>
    <col min="5128" max="5128" width="10" style="1" customWidth="1"/>
    <col min="5129" max="5129" width="0" style="1" hidden="1" customWidth="1"/>
    <col min="5130" max="5130" width="13.28515625" style="1" customWidth="1"/>
    <col min="5131" max="5134" width="11.42578125" style="1"/>
    <col min="5135" max="5135" width="10.42578125" style="1" customWidth="1"/>
    <col min="5136" max="5136" width="12.42578125" style="1" bestFit="1" customWidth="1"/>
    <col min="5137" max="5137" width="13.5703125" style="1" bestFit="1" customWidth="1"/>
    <col min="5138" max="5138" width="11.42578125" style="1"/>
    <col min="5139" max="5139" width="3.42578125" style="1" customWidth="1"/>
    <col min="5140" max="5381" width="11.42578125" style="1"/>
    <col min="5382" max="5382" width="0.5703125" style="1" customWidth="1"/>
    <col min="5383" max="5383" width="12.7109375" style="1" customWidth="1"/>
    <col min="5384" max="5384" width="10" style="1" customWidth="1"/>
    <col min="5385" max="5385" width="0" style="1" hidden="1" customWidth="1"/>
    <col min="5386" max="5386" width="13.28515625" style="1" customWidth="1"/>
    <col min="5387" max="5390" width="11.42578125" style="1"/>
    <col min="5391" max="5391" width="10.42578125" style="1" customWidth="1"/>
    <col min="5392" max="5392" width="12.42578125" style="1" bestFit="1" customWidth="1"/>
    <col min="5393" max="5393" width="13.5703125" style="1" bestFit="1" customWidth="1"/>
    <col min="5394" max="5394" width="11.42578125" style="1"/>
    <col min="5395" max="5395" width="3.42578125" style="1" customWidth="1"/>
    <col min="5396" max="5637" width="11.42578125" style="1"/>
    <col min="5638" max="5638" width="0.5703125" style="1" customWidth="1"/>
    <col min="5639" max="5639" width="12.7109375" style="1" customWidth="1"/>
    <col min="5640" max="5640" width="10" style="1" customWidth="1"/>
    <col min="5641" max="5641" width="0" style="1" hidden="1" customWidth="1"/>
    <col min="5642" max="5642" width="13.28515625" style="1" customWidth="1"/>
    <col min="5643" max="5646" width="11.42578125" style="1"/>
    <col min="5647" max="5647" width="10.42578125" style="1" customWidth="1"/>
    <col min="5648" max="5648" width="12.42578125" style="1" bestFit="1" customWidth="1"/>
    <col min="5649" max="5649" width="13.5703125" style="1" bestFit="1" customWidth="1"/>
    <col min="5650" max="5650" width="11.42578125" style="1"/>
    <col min="5651" max="5651" width="3.42578125" style="1" customWidth="1"/>
    <col min="5652" max="5893" width="11.42578125" style="1"/>
    <col min="5894" max="5894" width="0.5703125" style="1" customWidth="1"/>
    <col min="5895" max="5895" width="12.7109375" style="1" customWidth="1"/>
    <col min="5896" max="5896" width="10" style="1" customWidth="1"/>
    <col min="5897" max="5897" width="0" style="1" hidden="1" customWidth="1"/>
    <col min="5898" max="5898" width="13.28515625" style="1" customWidth="1"/>
    <col min="5899" max="5902" width="11.42578125" style="1"/>
    <col min="5903" max="5903" width="10.42578125" style="1" customWidth="1"/>
    <col min="5904" max="5904" width="12.42578125" style="1" bestFit="1" customWidth="1"/>
    <col min="5905" max="5905" width="13.5703125" style="1" bestFit="1" customWidth="1"/>
    <col min="5906" max="5906" width="11.42578125" style="1"/>
    <col min="5907" max="5907" width="3.42578125" style="1" customWidth="1"/>
    <col min="5908" max="6149" width="11.42578125" style="1"/>
    <col min="6150" max="6150" width="0.5703125" style="1" customWidth="1"/>
    <col min="6151" max="6151" width="12.7109375" style="1" customWidth="1"/>
    <col min="6152" max="6152" width="10" style="1" customWidth="1"/>
    <col min="6153" max="6153" width="0" style="1" hidden="1" customWidth="1"/>
    <col min="6154" max="6154" width="13.28515625" style="1" customWidth="1"/>
    <col min="6155" max="6158" width="11.42578125" style="1"/>
    <col min="6159" max="6159" width="10.42578125" style="1" customWidth="1"/>
    <col min="6160" max="6160" width="12.42578125" style="1" bestFit="1" customWidth="1"/>
    <col min="6161" max="6161" width="13.5703125" style="1" bestFit="1" customWidth="1"/>
    <col min="6162" max="6162" width="11.42578125" style="1"/>
    <col min="6163" max="6163" width="3.42578125" style="1" customWidth="1"/>
    <col min="6164" max="6405" width="11.42578125" style="1"/>
    <col min="6406" max="6406" width="0.5703125" style="1" customWidth="1"/>
    <col min="6407" max="6407" width="12.7109375" style="1" customWidth="1"/>
    <col min="6408" max="6408" width="10" style="1" customWidth="1"/>
    <col min="6409" max="6409" width="0" style="1" hidden="1" customWidth="1"/>
    <col min="6410" max="6410" width="13.28515625" style="1" customWidth="1"/>
    <col min="6411" max="6414" width="11.42578125" style="1"/>
    <col min="6415" max="6415" width="10.42578125" style="1" customWidth="1"/>
    <col min="6416" max="6416" width="12.42578125" style="1" bestFit="1" customWidth="1"/>
    <col min="6417" max="6417" width="13.5703125" style="1" bestFit="1" customWidth="1"/>
    <col min="6418" max="6418" width="11.42578125" style="1"/>
    <col min="6419" max="6419" width="3.42578125" style="1" customWidth="1"/>
    <col min="6420" max="6661" width="11.42578125" style="1"/>
    <col min="6662" max="6662" width="0.5703125" style="1" customWidth="1"/>
    <col min="6663" max="6663" width="12.7109375" style="1" customWidth="1"/>
    <col min="6664" max="6664" width="10" style="1" customWidth="1"/>
    <col min="6665" max="6665" width="0" style="1" hidden="1" customWidth="1"/>
    <col min="6666" max="6666" width="13.28515625" style="1" customWidth="1"/>
    <col min="6667" max="6670" width="11.42578125" style="1"/>
    <col min="6671" max="6671" width="10.42578125" style="1" customWidth="1"/>
    <col min="6672" max="6672" width="12.42578125" style="1" bestFit="1" customWidth="1"/>
    <col min="6673" max="6673" width="13.5703125" style="1" bestFit="1" customWidth="1"/>
    <col min="6674" max="6674" width="11.42578125" style="1"/>
    <col min="6675" max="6675" width="3.42578125" style="1" customWidth="1"/>
    <col min="6676" max="6917" width="11.42578125" style="1"/>
    <col min="6918" max="6918" width="0.5703125" style="1" customWidth="1"/>
    <col min="6919" max="6919" width="12.7109375" style="1" customWidth="1"/>
    <col min="6920" max="6920" width="10" style="1" customWidth="1"/>
    <col min="6921" max="6921" width="0" style="1" hidden="1" customWidth="1"/>
    <col min="6922" max="6922" width="13.28515625" style="1" customWidth="1"/>
    <col min="6923" max="6926" width="11.42578125" style="1"/>
    <col min="6927" max="6927" width="10.42578125" style="1" customWidth="1"/>
    <col min="6928" max="6928" width="12.42578125" style="1" bestFit="1" customWidth="1"/>
    <col min="6929" max="6929" width="13.5703125" style="1" bestFit="1" customWidth="1"/>
    <col min="6930" max="6930" width="11.42578125" style="1"/>
    <col min="6931" max="6931" width="3.42578125" style="1" customWidth="1"/>
    <col min="6932" max="7173" width="11.42578125" style="1"/>
    <col min="7174" max="7174" width="0.5703125" style="1" customWidth="1"/>
    <col min="7175" max="7175" width="12.7109375" style="1" customWidth="1"/>
    <col min="7176" max="7176" width="10" style="1" customWidth="1"/>
    <col min="7177" max="7177" width="0" style="1" hidden="1" customWidth="1"/>
    <col min="7178" max="7178" width="13.28515625" style="1" customWidth="1"/>
    <col min="7179" max="7182" width="11.42578125" style="1"/>
    <col min="7183" max="7183" width="10.42578125" style="1" customWidth="1"/>
    <col min="7184" max="7184" width="12.42578125" style="1" bestFit="1" customWidth="1"/>
    <col min="7185" max="7185" width="13.5703125" style="1" bestFit="1" customWidth="1"/>
    <col min="7186" max="7186" width="11.42578125" style="1"/>
    <col min="7187" max="7187" width="3.42578125" style="1" customWidth="1"/>
    <col min="7188" max="7429" width="11.42578125" style="1"/>
    <col min="7430" max="7430" width="0.5703125" style="1" customWidth="1"/>
    <col min="7431" max="7431" width="12.7109375" style="1" customWidth="1"/>
    <col min="7432" max="7432" width="10" style="1" customWidth="1"/>
    <col min="7433" max="7433" width="0" style="1" hidden="1" customWidth="1"/>
    <col min="7434" max="7434" width="13.28515625" style="1" customWidth="1"/>
    <col min="7435" max="7438" width="11.42578125" style="1"/>
    <col min="7439" max="7439" width="10.42578125" style="1" customWidth="1"/>
    <col min="7440" max="7440" width="12.42578125" style="1" bestFit="1" customWidth="1"/>
    <col min="7441" max="7441" width="13.5703125" style="1" bestFit="1" customWidth="1"/>
    <col min="7442" max="7442" width="11.42578125" style="1"/>
    <col min="7443" max="7443" width="3.42578125" style="1" customWidth="1"/>
    <col min="7444" max="7685" width="11.42578125" style="1"/>
    <col min="7686" max="7686" width="0.5703125" style="1" customWidth="1"/>
    <col min="7687" max="7687" width="12.7109375" style="1" customWidth="1"/>
    <col min="7688" max="7688" width="10" style="1" customWidth="1"/>
    <col min="7689" max="7689" width="0" style="1" hidden="1" customWidth="1"/>
    <col min="7690" max="7690" width="13.28515625" style="1" customWidth="1"/>
    <col min="7691" max="7694" width="11.42578125" style="1"/>
    <col min="7695" max="7695" width="10.42578125" style="1" customWidth="1"/>
    <col min="7696" max="7696" width="12.42578125" style="1" bestFit="1" customWidth="1"/>
    <col min="7697" max="7697" width="13.5703125" style="1" bestFit="1" customWidth="1"/>
    <col min="7698" max="7698" width="11.42578125" style="1"/>
    <col min="7699" max="7699" width="3.42578125" style="1" customWidth="1"/>
    <col min="7700" max="7941" width="11.42578125" style="1"/>
    <col min="7942" max="7942" width="0.5703125" style="1" customWidth="1"/>
    <col min="7943" max="7943" width="12.7109375" style="1" customWidth="1"/>
    <col min="7944" max="7944" width="10" style="1" customWidth="1"/>
    <col min="7945" max="7945" width="0" style="1" hidden="1" customWidth="1"/>
    <col min="7946" max="7946" width="13.28515625" style="1" customWidth="1"/>
    <col min="7947" max="7950" width="11.42578125" style="1"/>
    <col min="7951" max="7951" width="10.42578125" style="1" customWidth="1"/>
    <col min="7952" max="7952" width="12.42578125" style="1" bestFit="1" customWidth="1"/>
    <col min="7953" max="7953" width="13.5703125" style="1" bestFit="1" customWidth="1"/>
    <col min="7954" max="7954" width="11.42578125" style="1"/>
    <col min="7955" max="7955" width="3.42578125" style="1" customWidth="1"/>
    <col min="7956" max="8197" width="11.42578125" style="1"/>
    <col min="8198" max="8198" width="0.5703125" style="1" customWidth="1"/>
    <col min="8199" max="8199" width="12.7109375" style="1" customWidth="1"/>
    <col min="8200" max="8200" width="10" style="1" customWidth="1"/>
    <col min="8201" max="8201" width="0" style="1" hidden="1" customWidth="1"/>
    <col min="8202" max="8202" width="13.28515625" style="1" customWidth="1"/>
    <col min="8203" max="8206" width="11.42578125" style="1"/>
    <col min="8207" max="8207" width="10.42578125" style="1" customWidth="1"/>
    <col min="8208" max="8208" width="12.42578125" style="1" bestFit="1" customWidth="1"/>
    <col min="8209" max="8209" width="13.5703125" style="1" bestFit="1" customWidth="1"/>
    <col min="8210" max="8210" width="11.42578125" style="1"/>
    <col min="8211" max="8211" width="3.42578125" style="1" customWidth="1"/>
    <col min="8212" max="8453" width="11.42578125" style="1"/>
    <col min="8454" max="8454" width="0.5703125" style="1" customWidth="1"/>
    <col min="8455" max="8455" width="12.7109375" style="1" customWidth="1"/>
    <col min="8456" max="8456" width="10" style="1" customWidth="1"/>
    <col min="8457" max="8457" width="0" style="1" hidden="1" customWidth="1"/>
    <col min="8458" max="8458" width="13.28515625" style="1" customWidth="1"/>
    <col min="8459" max="8462" width="11.42578125" style="1"/>
    <col min="8463" max="8463" width="10.42578125" style="1" customWidth="1"/>
    <col min="8464" max="8464" width="12.42578125" style="1" bestFit="1" customWidth="1"/>
    <col min="8465" max="8465" width="13.5703125" style="1" bestFit="1" customWidth="1"/>
    <col min="8466" max="8466" width="11.42578125" style="1"/>
    <col min="8467" max="8467" width="3.42578125" style="1" customWidth="1"/>
    <col min="8468" max="8709" width="11.42578125" style="1"/>
    <col min="8710" max="8710" width="0.5703125" style="1" customWidth="1"/>
    <col min="8711" max="8711" width="12.7109375" style="1" customWidth="1"/>
    <col min="8712" max="8712" width="10" style="1" customWidth="1"/>
    <col min="8713" max="8713" width="0" style="1" hidden="1" customWidth="1"/>
    <col min="8714" max="8714" width="13.28515625" style="1" customWidth="1"/>
    <col min="8715" max="8718" width="11.42578125" style="1"/>
    <col min="8719" max="8719" width="10.42578125" style="1" customWidth="1"/>
    <col min="8720" max="8720" width="12.42578125" style="1" bestFit="1" customWidth="1"/>
    <col min="8721" max="8721" width="13.5703125" style="1" bestFit="1" customWidth="1"/>
    <col min="8722" max="8722" width="11.42578125" style="1"/>
    <col min="8723" max="8723" width="3.42578125" style="1" customWidth="1"/>
    <col min="8724" max="8965" width="11.42578125" style="1"/>
    <col min="8966" max="8966" width="0.5703125" style="1" customWidth="1"/>
    <col min="8967" max="8967" width="12.7109375" style="1" customWidth="1"/>
    <col min="8968" max="8968" width="10" style="1" customWidth="1"/>
    <col min="8969" max="8969" width="0" style="1" hidden="1" customWidth="1"/>
    <col min="8970" max="8970" width="13.28515625" style="1" customWidth="1"/>
    <col min="8971" max="8974" width="11.42578125" style="1"/>
    <col min="8975" max="8975" width="10.42578125" style="1" customWidth="1"/>
    <col min="8976" max="8976" width="12.42578125" style="1" bestFit="1" customWidth="1"/>
    <col min="8977" max="8977" width="13.5703125" style="1" bestFit="1" customWidth="1"/>
    <col min="8978" max="8978" width="11.42578125" style="1"/>
    <col min="8979" max="8979" width="3.42578125" style="1" customWidth="1"/>
    <col min="8980" max="9221" width="11.42578125" style="1"/>
    <col min="9222" max="9222" width="0.5703125" style="1" customWidth="1"/>
    <col min="9223" max="9223" width="12.7109375" style="1" customWidth="1"/>
    <col min="9224" max="9224" width="10" style="1" customWidth="1"/>
    <col min="9225" max="9225" width="0" style="1" hidden="1" customWidth="1"/>
    <col min="9226" max="9226" width="13.28515625" style="1" customWidth="1"/>
    <col min="9227" max="9230" width="11.42578125" style="1"/>
    <col min="9231" max="9231" width="10.42578125" style="1" customWidth="1"/>
    <col min="9232" max="9232" width="12.42578125" style="1" bestFit="1" customWidth="1"/>
    <col min="9233" max="9233" width="13.5703125" style="1" bestFit="1" customWidth="1"/>
    <col min="9234" max="9234" width="11.42578125" style="1"/>
    <col min="9235" max="9235" width="3.42578125" style="1" customWidth="1"/>
    <col min="9236" max="9477" width="11.42578125" style="1"/>
    <col min="9478" max="9478" width="0.5703125" style="1" customWidth="1"/>
    <col min="9479" max="9479" width="12.7109375" style="1" customWidth="1"/>
    <col min="9480" max="9480" width="10" style="1" customWidth="1"/>
    <col min="9481" max="9481" width="0" style="1" hidden="1" customWidth="1"/>
    <col min="9482" max="9482" width="13.28515625" style="1" customWidth="1"/>
    <col min="9483" max="9486" width="11.42578125" style="1"/>
    <col min="9487" max="9487" width="10.42578125" style="1" customWidth="1"/>
    <col min="9488" max="9488" width="12.42578125" style="1" bestFit="1" customWidth="1"/>
    <col min="9489" max="9489" width="13.5703125" style="1" bestFit="1" customWidth="1"/>
    <col min="9490" max="9490" width="11.42578125" style="1"/>
    <col min="9491" max="9491" width="3.42578125" style="1" customWidth="1"/>
    <col min="9492" max="9733" width="11.42578125" style="1"/>
    <col min="9734" max="9734" width="0.5703125" style="1" customWidth="1"/>
    <col min="9735" max="9735" width="12.7109375" style="1" customWidth="1"/>
    <col min="9736" max="9736" width="10" style="1" customWidth="1"/>
    <col min="9737" max="9737" width="0" style="1" hidden="1" customWidth="1"/>
    <col min="9738" max="9738" width="13.28515625" style="1" customWidth="1"/>
    <col min="9739" max="9742" width="11.42578125" style="1"/>
    <col min="9743" max="9743" width="10.42578125" style="1" customWidth="1"/>
    <col min="9744" max="9744" width="12.42578125" style="1" bestFit="1" customWidth="1"/>
    <col min="9745" max="9745" width="13.5703125" style="1" bestFit="1" customWidth="1"/>
    <col min="9746" max="9746" width="11.42578125" style="1"/>
    <col min="9747" max="9747" width="3.42578125" style="1" customWidth="1"/>
    <col min="9748" max="9989" width="11.42578125" style="1"/>
    <col min="9990" max="9990" width="0.5703125" style="1" customWidth="1"/>
    <col min="9991" max="9991" width="12.7109375" style="1" customWidth="1"/>
    <col min="9992" max="9992" width="10" style="1" customWidth="1"/>
    <col min="9993" max="9993" width="0" style="1" hidden="1" customWidth="1"/>
    <col min="9994" max="9994" width="13.28515625" style="1" customWidth="1"/>
    <col min="9995" max="9998" width="11.42578125" style="1"/>
    <col min="9999" max="9999" width="10.42578125" style="1" customWidth="1"/>
    <col min="10000" max="10000" width="12.42578125" style="1" bestFit="1" customWidth="1"/>
    <col min="10001" max="10001" width="13.5703125" style="1" bestFit="1" customWidth="1"/>
    <col min="10002" max="10002" width="11.42578125" style="1"/>
    <col min="10003" max="10003" width="3.42578125" style="1" customWidth="1"/>
    <col min="10004" max="10245" width="11.42578125" style="1"/>
    <col min="10246" max="10246" width="0.5703125" style="1" customWidth="1"/>
    <col min="10247" max="10247" width="12.7109375" style="1" customWidth="1"/>
    <col min="10248" max="10248" width="10" style="1" customWidth="1"/>
    <col min="10249" max="10249" width="0" style="1" hidden="1" customWidth="1"/>
    <col min="10250" max="10250" width="13.28515625" style="1" customWidth="1"/>
    <col min="10251" max="10254" width="11.42578125" style="1"/>
    <col min="10255" max="10255" width="10.42578125" style="1" customWidth="1"/>
    <col min="10256" max="10256" width="12.42578125" style="1" bestFit="1" customWidth="1"/>
    <col min="10257" max="10257" width="13.5703125" style="1" bestFit="1" customWidth="1"/>
    <col min="10258" max="10258" width="11.42578125" style="1"/>
    <col min="10259" max="10259" width="3.42578125" style="1" customWidth="1"/>
    <col min="10260" max="10501" width="11.42578125" style="1"/>
    <col min="10502" max="10502" width="0.5703125" style="1" customWidth="1"/>
    <col min="10503" max="10503" width="12.7109375" style="1" customWidth="1"/>
    <col min="10504" max="10504" width="10" style="1" customWidth="1"/>
    <col min="10505" max="10505" width="0" style="1" hidden="1" customWidth="1"/>
    <col min="10506" max="10506" width="13.28515625" style="1" customWidth="1"/>
    <col min="10507" max="10510" width="11.42578125" style="1"/>
    <col min="10511" max="10511" width="10.42578125" style="1" customWidth="1"/>
    <col min="10512" max="10512" width="12.42578125" style="1" bestFit="1" customWidth="1"/>
    <col min="10513" max="10513" width="13.5703125" style="1" bestFit="1" customWidth="1"/>
    <col min="10514" max="10514" width="11.42578125" style="1"/>
    <col min="10515" max="10515" width="3.42578125" style="1" customWidth="1"/>
    <col min="10516" max="10757" width="11.42578125" style="1"/>
    <col min="10758" max="10758" width="0.5703125" style="1" customWidth="1"/>
    <col min="10759" max="10759" width="12.7109375" style="1" customWidth="1"/>
    <col min="10760" max="10760" width="10" style="1" customWidth="1"/>
    <col min="10761" max="10761" width="0" style="1" hidden="1" customWidth="1"/>
    <col min="10762" max="10762" width="13.28515625" style="1" customWidth="1"/>
    <col min="10763" max="10766" width="11.42578125" style="1"/>
    <col min="10767" max="10767" width="10.42578125" style="1" customWidth="1"/>
    <col min="10768" max="10768" width="12.42578125" style="1" bestFit="1" customWidth="1"/>
    <col min="10769" max="10769" width="13.5703125" style="1" bestFit="1" customWidth="1"/>
    <col min="10770" max="10770" width="11.42578125" style="1"/>
    <col min="10771" max="10771" width="3.42578125" style="1" customWidth="1"/>
    <col min="10772" max="11013" width="11.42578125" style="1"/>
    <col min="11014" max="11014" width="0.5703125" style="1" customWidth="1"/>
    <col min="11015" max="11015" width="12.7109375" style="1" customWidth="1"/>
    <col min="11016" max="11016" width="10" style="1" customWidth="1"/>
    <col min="11017" max="11017" width="0" style="1" hidden="1" customWidth="1"/>
    <col min="11018" max="11018" width="13.28515625" style="1" customWidth="1"/>
    <col min="11019" max="11022" width="11.42578125" style="1"/>
    <col min="11023" max="11023" width="10.42578125" style="1" customWidth="1"/>
    <col min="11024" max="11024" width="12.42578125" style="1" bestFit="1" customWidth="1"/>
    <col min="11025" max="11025" width="13.5703125" style="1" bestFit="1" customWidth="1"/>
    <col min="11026" max="11026" width="11.42578125" style="1"/>
    <col min="11027" max="11027" width="3.42578125" style="1" customWidth="1"/>
    <col min="11028" max="11269" width="11.42578125" style="1"/>
    <col min="11270" max="11270" width="0.5703125" style="1" customWidth="1"/>
    <col min="11271" max="11271" width="12.7109375" style="1" customWidth="1"/>
    <col min="11272" max="11272" width="10" style="1" customWidth="1"/>
    <col min="11273" max="11273" width="0" style="1" hidden="1" customWidth="1"/>
    <col min="11274" max="11274" width="13.28515625" style="1" customWidth="1"/>
    <col min="11275" max="11278" width="11.42578125" style="1"/>
    <col min="11279" max="11279" width="10.42578125" style="1" customWidth="1"/>
    <col min="11280" max="11280" width="12.42578125" style="1" bestFit="1" customWidth="1"/>
    <col min="11281" max="11281" width="13.5703125" style="1" bestFit="1" customWidth="1"/>
    <col min="11282" max="11282" width="11.42578125" style="1"/>
    <col min="11283" max="11283" width="3.42578125" style="1" customWidth="1"/>
    <col min="11284" max="11525" width="11.42578125" style="1"/>
    <col min="11526" max="11526" width="0.5703125" style="1" customWidth="1"/>
    <col min="11527" max="11527" width="12.7109375" style="1" customWidth="1"/>
    <col min="11528" max="11528" width="10" style="1" customWidth="1"/>
    <col min="11529" max="11529" width="0" style="1" hidden="1" customWidth="1"/>
    <col min="11530" max="11530" width="13.28515625" style="1" customWidth="1"/>
    <col min="11531" max="11534" width="11.42578125" style="1"/>
    <col min="11535" max="11535" width="10.42578125" style="1" customWidth="1"/>
    <col min="11536" max="11536" width="12.42578125" style="1" bestFit="1" customWidth="1"/>
    <col min="11537" max="11537" width="13.5703125" style="1" bestFit="1" customWidth="1"/>
    <col min="11538" max="11538" width="11.42578125" style="1"/>
    <col min="11539" max="11539" width="3.42578125" style="1" customWidth="1"/>
    <col min="11540" max="11781" width="11.42578125" style="1"/>
    <col min="11782" max="11782" width="0.5703125" style="1" customWidth="1"/>
    <col min="11783" max="11783" width="12.7109375" style="1" customWidth="1"/>
    <col min="11784" max="11784" width="10" style="1" customWidth="1"/>
    <col min="11785" max="11785" width="0" style="1" hidden="1" customWidth="1"/>
    <col min="11786" max="11786" width="13.28515625" style="1" customWidth="1"/>
    <col min="11787" max="11790" width="11.42578125" style="1"/>
    <col min="11791" max="11791" width="10.42578125" style="1" customWidth="1"/>
    <col min="11792" max="11792" width="12.42578125" style="1" bestFit="1" customWidth="1"/>
    <col min="11793" max="11793" width="13.5703125" style="1" bestFit="1" customWidth="1"/>
    <col min="11794" max="11794" width="11.42578125" style="1"/>
    <col min="11795" max="11795" width="3.42578125" style="1" customWidth="1"/>
    <col min="11796" max="12037" width="11.42578125" style="1"/>
    <col min="12038" max="12038" width="0.5703125" style="1" customWidth="1"/>
    <col min="12039" max="12039" width="12.7109375" style="1" customWidth="1"/>
    <col min="12040" max="12040" width="10" style="1" customWidth="1"/>
    <col min="12041" max="12041" width="0" style="1" hidden="1" customWidth="1"/>
    <col min="12042" max="12042" width="13.28515625" style="1" customWidth="1"/>
    <col min="12043" max="12046" width="11.42578125" style="1"/>
    <col min="12047" max="12047" width="10.42578125" style="1" customWidth="1"/>
    <col min="12048" max="12048" width="12.42578125" style="1" bestFit="1" customWidth="1"/>
    <col min="12049" max="12049" width="13.5703125" style="1" bestFit="1" customWidth="1"/>
    <col min="12050" max="12050" width="11.42578125" style="1"/>
    <col min="12051" max="12051" width="3.42578125" style="1" customWidth="1"/>
    <col min="12052" max="12293" width="11.42578125" style="1"/>
    <col min="12294" max="12294" width="0.5703125" style="1" customWidth="1"/>
    <col min="12295" max="12295" width="12.7109375" style="1" customWidth="1"/>
    <col min="12296" max="12296" width="10" style="1" customWidth="1"/>
    <col min="12297" max="12297" width="0" style="1" hidden="1" customWidth="1"/>
    <col min="12298" max="12298" width="13.28515625" style="1" customWidth="1"/>
    <col min="12299" max="12302" width="11.42578125" style="1"/>
    <col min="12303" max="12303" width="10.42578125" style="1" customWidth="1"/>
    <col min="12304" max="12304" width="12.42578125" style="1" bestFit="1" customWidth="1"/>
    <col min="12305" max="12305" width="13.5703125" style="1" bestFit="1" customWidth="1"/>
    <col min="12306" max="12306" width="11.42578125" style="1"/>
    <col min="12307" max="12307" width="3.42578125" style="1" customWidth="1"/>
    <col min="12308" max="12549" width="11.42578125" style="1"/>
    <col min="12550" max="12550" width="0.5703125" style="1" customWidth="1"/>
    <col min="12551" max="12551" width="12.7109375" style="1" customWidth="1"/>
    <col min="12552" max="12552" width="10" style="1" customWidth="1"/>
    <col min="12553" max="12553" width="0" style="1" hidden="1" customWidth="1"/>
    <col min="12554" max="12554" width="13.28515625" style="1" customWidth="1"/>
    <col min="12555" max="12558" width="11.42578125" style="1"/>
    <col min="12559" max="12559" width="10.42578125" style="1" customWidth="1"/>
    <col min="12560" max="12560" width="12.42578125" style="1" bestFit="1" customWidth="1"/>
    <col min="12561" max="12561" width="13.5703125" style="1" bestFit="1" customWidth="1"/>
    <col min="12562" max="12562" width="11.42578125" style="1"/>
    <col min="12563" max="12563" width="3.42578125" style="1" customWidth="1"/>
    <col min="12564" max="12805" width="11.42578125" style="1"/>
    <col min="12806" max="12806" width="0.5703125" style="1" customWidth="1"/>
    <col min="12807" max="12807" width="12.7109375" style="1" customWidth="1"/>
    <col min="12808" max="12808" width="10" style="1" customWidth="1"/>
    <col min="12809" max="12809" width="0" style="1" hidden="1" customWidth="1"/>
    <col min="12810" max="12810" width="13.28515625" style="1" customWidth="1"/>
    <col min="12811" max="12814" width="11.42578125" style="1"/>
    <col min="12815" max="12815" width="10.42578125" style="1" customWidth="1"/>
    <col min="12816" max="12816" width="12.42578125" style="1" bestFit="1" customWidth="1"/>
    <col min="12817" max="12817" width="13.5703125" style="1" bestFit="1" customWidth="1"/>
    <col min="12818" max="12818" width="11.42578125" style="1"/>
    <col min="12819" max="12819" width="3.42578125" style="1" customWidth="1"/>
    <col min="12820" max="13061" width="11.42578125" style="1"/>
    <col min="13062" max="13062" width="0.5703125" style="1" customWidth="1"/>
    <col min="13063" max="13063" width="12.7109375" style="1" customWidth="1"/>
    <col min="13064" max="13064" width="10" style="1" customWidth="1"/>
    <col min="13065" max="13065" width="0" style="1" hidden="1" customWidth="1"/>
    <col min="13066" max="13066" width="13.28515625" style="1" customWidth="1"/>
    <col min="13067" max="13070" width="11.42578125" style="1"/>
    <col min="13071" max="13071" width="10.42578125" style="1" customWidth="1"/>
    <col min="13072" max="13072" width="12.42578125" style="1" bestFit="1" customWidth="1"/>
    <col min="13073" max="13073" width="13.5703125" style="1" bestFit="1" customWidth="1"/>
    <col min="13074" max="13074" width="11.42578125" style="1"/>
    <col min="13075" max="13075" width="3.42578125" style="1" customWidth="1"/>
    <col min="13076" max="13317" width="11.42578125" style="1"/>
    <col min="13318" max="13318" width="0.5703125" style="1" customWidth="1"/>
    <col min="13319" max="13319" width="12.7109375" style="1" customWidth="1"/>
    <col min="13320" max="13320" width="10" style="1" customWidth="1"/>
    <col min="13321" max="13321" width="0" style="1" hidden="1" customWidth="1"/>
    <col min="13322" max="13322" width="13.28515625" style="1" customWidth="1"/>
    <col min="13323" max="13326" width="11.42578125" style="1"/>
    <col min="13327" max="13327" width="10.42578125" style="1" customWidth="1"/>
    <col min="13328" max="13328" width="12.42578125" style="1" bestFit="1" customWidth="1"/>
    <col min="13329" max="13329" width="13.5703125" style="1" bestFit="1" customWidth="1"/>
    <col min="13330" max="13330" width="11.42578125" style="1"/>
    <col min="13331" max="13331" width="3.42578125" style="1" customWidth="1"/>
    <col min="13332" max="13573" width="11.42578125" style="1"/>
    <col min="13574" max="13574" width="0.5703125" style="1" customWidth="1"/>
    <col min="13575" max="13575" width="12.7109375" style="1" customWidth="1"/>
    <col min="13576" max="13576" width="10" style="1" customWidth="1"/>
    <col min="13577" max="13577" width="0" style="1" hidden="1" customWidth="1"/>
    <col min="13578" max="13578" width="13.28515625" style="1" customWidth="1"/>
    <col min="13579" max="13582" width="11.42578125" style="1"/>
    <col min="13583" max="13583" width="10.42578125" style="1" customWidth="1"/>
    <col min="13584" max="13584" width="12.42578125" style="1" bestFit="1" customWidth="1"/>
    <col min="13585" max="13585" width="13.5703125" style="1" bestFit="1" customWidth="1"/>
    <col min="13586" max="13586" width="11.42578125" style="1"/>
    <col min="13587" max="13587" width="3.42578125" style="1" customWidth="1"/>
    <col min="13588" max="13829" width="11.42578125" style="1"/>
    <col min="13830" max="13830" width="0.5703125" style="1" customWidth="1"/>
    <col min="13831" max="13831" width="12.7109375" style="1" customWidth="1"/>
    <col min="13832" max="13832" width="10" style="1" customWidth="1"/>
    <col min="13833" max="13833" width="0" style="1" hidden="1" customWidth="1"/>
    <col min="13834" max="13834" width="13.28515625" style="1" customWidth="1"/>
    <col min="13835" max="13838" width="11.42578125" style="1"/>
    <col min="13839" max="13839" width="10.42578125" style="1" customWidth="1"/>
    <col min="13840" max="13840" width="12.42578125" style="1" bestFit="1" customWidth="1"/>
    <col min="13841" max="13841" width="13.5703125" style="1" bestFit="1" customWidth="1"/>
    <col min="13842" max="13842" width="11.42578125" style="1"/>
    <col min="13843" max="13843" width="3.42578125" style="1" customWidth="1"/>
    <col min="13844" max="14085" width="11.42578125" style="1"/>
    <col min="14086" max="14086" width="0.5703125" style="1" customWidth="1"/>
    <col min="14087" max="14087" width="12.7109375" style="1" customWidth="1"/>
    <col min="14088" max="14088" width="10" style="1" customWidth="1"/>
    <col min="14089" max="14089" width="0" style="1" hidden="1" customWidth="1"/>
    <col min="14090" max="14090" width="13.28515625" style="1" customWidth="1"/>
    <col min="14091" max="14094" width="11.42578125" style="1"/>
    <col min="14095" max="14095" width="10.42578125" style="1" customWidth="1"/>
    <col min="14096" max="14096" width="12.42578125" style="1" bestFit="1" customWidth="1"/>
    <col min="14097" max="14097" width="13.5703125" style="1" bestFit="1" customWidth="1"/>
    <col min="14098" max="14098" width="11.42578125" style="1"/>
    <col min="14099" max="14099" width="3.42578125" style="1" customWidth="1"/>
    <col min="14100" max="14341" width="11.42578125" style="1"/>
    <col min="14342" max="14342" width="0.5703125" style="1" customWidth="1"/>
    <col min="14343" max="14343" width="12.7109375" style="1" customWidth="1"/>
    <col min="14344" max="14344" width="10" style="1" customWidth="1"/>
    <col min="14345" max="14345" width="0" style="1" hidden="1" customWidth="1"/>
    <col min="14346" max="14346" width="13.28515625" style="1" customWidth="1"/>
    <col min="14347" max="14350" width="11.42578125" style="1"/>
    <col min="14351" max="14351" width="10.42578125" style="1" customWidth="1"/>
    <col min="14352" max="14352" width="12.42578125" style="1" bestFit="1" customWidth="1"/>
    <col min="14353" max="14353" width="13.5703125" style="1" bestFit="1" customWidth="1"/>
    <col min="14354" max="14354" width="11.42578125" style="1"/>
    <col min="14355" max="14355" width="3.42578125" style="1" customWidth="1"/>
    <col min="14356" max="14597" width="11.42578125" style="1"/>
    <col min="14598" max="14598" width="0.5703125" style="1" customWidth="1"/>
    <col min="14599" max="14599" width="12.7109375" style="1" customWidth="1"/>
    <col min="14600" max="14600" width="10" style="1" customWidth="1"/>
    <col min="14601" max="14601" width="0" style="1" hidden="1" customWidth="1"/>
    <col min="14602" max="14602" width="13.28515625" style="1" customWidth="1"/>
    <col min="14603" max="14606" width="11.42578125" style="1"/>
    <col min="14607" max="14607" width="10.42578125" style="1" customWidth="1"/>
    <col min="14608" max="14608" width="12.42578125" style="1" bestFit="1" customWidth="1"/>
    <col min="14609" max="14609" width="13.5703125" style="1" bestFit="1" customWidth="1"/>
    <col min="14610" max="14610" width="11.42578125" style="1"/>
    <col min="14611" max="14611" width="3.42578125" style="1" customWidth="1"/>
    <col min="14612" max="14853" width="11.42578125" style="1"/>
    <col min="14854" max="14854" width="0.5703125" style="1" customWidth="1"/>
    <col min="14855" max="14855" width="12.7109375" style="1" customWidth="1"/>
    <col min="14856" max="14856" width="10" style="1" customWidth="1"/>
    <col min="14857" max="14857" width="0" style="1" hidden="1" customWidth="1"/>
    <col min="14858" max="14858" width="13.28515625" style="1" customWidth="1"/>
    <col min="14859" max="14862" width="11.42578125" style="1"/>
    <col min="14863" max="14863" width="10.42578125" style="1" customWidth="1"/>
    <col min="14864" max="14864" width="12.42578125" style="1" bestFit="1" customWidth="1"/>
    <col min="14865" max="14865" width="13.5703125" style="1" bestFit="1" customWidth="1"/>
    <col min="14866" max="14866" width="11.42578125" style="1"/>
    <col min="14867" max="14867" width="3.42578125" style="1" customWidth="1"/>
    <col min="14868" max="15109" width="11.42578125" style="1"/>
    <col min="15110" max="15110" width="0.5703125" style="1" customWidth="1"/>
    <col min="15111" max="15111" width="12.7109375" style="1" customWidth="1"/>
    <col min="15112" max="15112" width="10" style="1" customWidth="1"/>
    <col min="15113" max="15113" width="0" style="1" hidden="1" customWidth="1"/>
    <col min="15114" max="15114" width="13.28515625" style="1" customWidth="1"/>
    <col min="15115" max="15118" width="11.42578125" style="1"/>
    <col min="15119" max="15119" width="10.42578125" style="1" customWidth="1"/>
    <col min="15120" max="15120" width="12.42578125" style="1" bestFit="1" customWidth="1"/>
    <col min="15121" max="15121" width="13.5703125" style="1" bestFit="1" customWidth="1"/>
    <col min="15122" max="15122" width="11.42578125" style="1"/>
    <col min="15123" max="15123" width="3.42578125" style="1" customWidth="1"/>
    <col min="15124" max="15365" width="11.42578125" style="1"/>
    <col min="15366" max="15366" width="0.5703125" style="1" customWidth="1"/>
    <col min="15367" max="15367" width="12.7109375" style="1" customWidth="1"/>
    <col min="15368" max="15368" width="10" style="1" customWidth="1"/>
    <col min="15369" max="15369" width="0" style="1" hidden="1" customWidth="1"/>
    <col min="15370" max="15370" width="13.28515625" style="1" customWidth="1"/>
    <col min="15371" max="15374" width="11.42578125" style="1"/>
    <col min="15375" max="15375" width="10.42578125" style="1" customWidth="1"/>
    <col min="15376" max="15376" width="12.42578125" style="1" bestFit="1" customWidth="1"/>
    <col min="15377" max="15377" width="13.5703125" style="1" bestFit="1" customWidth="1"/>
    <col min="15378" max="15378" width="11.42578125" style="1"/>
    <col min="15379" max="15379" width="3.42578125" style="1" customWidth="1"/>
    <col min="15380" max="15621" width="11.42578125" style="1"/>
    <col min="15622" max="15622" width="0.5703125" style="1" customWidth="1"/>
    <col min="15623" max="15623" width="12.7109375" style="1" customWidth="1"/>
    <col min="15624" max="15624" width="10" style="1" customWidth="1"/>
    <col min="15625" max="15625" width="0" style="1" hidden="1" customWidth="1"/>
    <col min="15626" max="15626" width="13.28515625" style="1" customWidth="1"/>
    <col min="15627" max="15630" width="11.42578125" style="1"/>
    <col min="15631" max="15631" width="10.42578125" style="1" customWidth="1"/>
    <col min="15632" max="15632" width="12.42578125" style="1" bestFit="1" customWidth="1"/>
    <col min="15633" max="15633" width="13.5703125" style="1" bestFit="1" customWidth="1"/>
    <col min="15634" max="15634" width="11.42578125" style="1"/>
    <col min="15635" max="15635" width="3.42578125" style="1" customWidth="1"/>
    <col min="15636" max="15877" width="11.42578125" style="1"/>
    <col min="15878" max="15878" width="0.5703125" style="1" customWidth="1"/>
    <col min="15879" max="15879" width="12.7109375" style="1" customWidth="1"/>
    <col min="15880" max="15880" width="10" style="1" customWidth="1"/>
    <col min="15881" max="15881" width="0" style="1" hidden="1" customWidth="1"/>
    <col min="15882" max="15882" width="13.28515625" style="1" customWidth="1"/>
    <col min="15883" max="15886" width="11.42578125" style="1"/>
    <col min="15887" max="15887" width="10.42578125" style="1" customWidth="1"/>
    <col min="15888" max="15888" width="12.42578125" style="1" bestFit="1" customWidth="1"/>
    <col min="15889" max="15889" width="13.5703125" style="1" bestFit="1" customWidth="1"/>
    <col min="15890" max="15890" width="11.42578125" style="1"/>
    <col min="15891" max="15891" width="3.42578125" style="1" customWidth="1"/>
    <col min="15892" max="16133" width="11.42578125" style="1"/>
    <col min="16134" max="16134" width="0.5703125" style="1" customWidth="1"/>
    <col min="16135" max="16135" width="12.7109375" style="1" customWidth="1"/>
    <col min="16136" max="16136" width="10" style="1" customWidth="1"/>
    <col min="16137" max="16137" width="0" style="1" hidden="1" customWidth="1"/>
    <col min="16138" max="16138" width="13.28515625" style="1" customWidth="1"/>
    <col min="16139" max="16142" width="11.42578125" style="1"/>
    <col min="16143" max="16143" width="10.42578125" style="1" customWidth="1"/>
    <col min="16144" max="16144" width="12.42578125" style="1" bestFit="1" customWidth="1"/>
    <col min="16145" max="16145" width="13.5703125" style="1" bestFit="1" customWidth="1"/>
    <col min="16146" max="16146" width="11.42578125" style="1"/>
    <col min="16147" max="16147" width="3.42578125" style="1" customWidth="1"/>
    <col min="16148" max="16384" width="11.42578125" style="1"/>
  </cols>
  <sheetData>
    <row r="1" spans="1:26" ht="15.75" thickBot="1" x14ac:dyDescent="0.3">
      <c r="A1" s="2" t="s">
        <v>72</v>
      </c>
    </row>
    <row r="2" spans="1:26" ht="6" customHeight="1" thickTop="1" thickBot="1" x14ac:dyDescent="0.3">
      <c r="A2" s="2" t="s">
        <v>0</v>
      </c>
      <c r="D2" s="3"/>
      <c r="E2" s="4"/>
      <c r="F2" s="4"/>
      <c r="G2" s="4"/>
      <c r="H2" s="4"/>
      <c r="I2" s="5"/>
      <c r="J2" s="5"/>
      <c r="K2" s="5"/>
      <c r="L2" s="5"/>
      <c r="M2" s="5"/>
      <c r="N2" s="5"/>
      <c r="O2" s="6"/>
      <c r="P2" s="6"/>
      <c r="Q2" s="7"/>
      <c r="R2" s="5"/>
      <c r="S2" s="8"/>
      <c r="T2" s="9"/>
      <c r="U2" s="10"/>
      <c r="W2" s="11"/>
      <c r="X2" s="6"/>
      <c r="Y2" s="10"/>
    </row>
    <row r="3" spans="1:26" ht="16.5" thickTop="1" thickBot="1" x14ac:dyDescent="0.3">
      <c r="D3" s="12"/>
      <c r="E3" s="13"/>
      <c r="F3" s="14" t="s">
        <v>1</v>
      </c>
      <c r="G3" s="15"/>
      <c r="H3" s="16"/>
      <c r="I3" s="16"/>
      <c r="J3" s="16"/>
      <c r="K3" s="15"/>
      <c r="L3" s="15"/>
      <c r="M3" s="15"/>
      <c r="N3" s="15"/>
      <c r="O3" s="16"/>
      <c r="P3" s="17">
        <f ca="1">TRUNC(NOW())</f>
        <v>45729</v>
      </c>
      <c r="Q3" s="16"/>
      <c r="R3" s="18"/>
      <c r="S3" s="275" t="s">
        <v>2</v>
      </c>
      <c r="T3" s="276">
        <f>T73</f>
        <v>35</v>
      </c>
      <c r="U3" s="19"/>
      <c r="W3" s="12"/>
      <c r="X3" s="277">
        <f>K65*15</f>
        <v>150</v>
      </c>
      <c r="Y3" s="20" t="s">
        <v>3</v>
      </c>
    </row>
    <row r="4" spans="1:26" ht="16.5" thickTop="1" thickBot="1" x14ac:dyDescent="0.3">
      <c r="D4" s="404"/>
      <c r="E4" s="405"/>
      <c r="F4" s="406"/>
      <c r="G4" s="15"/>
      <c r="H4" s="16"/>
      <c r="I4" s="16"/>
      <c r="J4" s="16"/>
      <c r="K4" s="16"/>
      <c r="L4" s="16"/>
      <c r="M4" s="16"/>
      <c r="N4" s="16"/>
      <c r="O4" s="16"/>
      <c r="P4" s="21">
        <f ca="1">NOW()</f>
        <v>45729.441331018519</v>
      </c>
      <c r="Q4" s="16"/>
      <c r="R4" s="22"/>
      <c r="S4" s="23" t="s">
        <v>4</v>
      </c>
      <c r="T4" s="24">
        <f>T141</f>
        <v>37.35</v>
      </c>
      <c r="U4" s="19"/>
      <c r="W4" s="12"/>
      <c r="X4" s="211">
        <f>K133*15</f>
        <v>180</v>
      </c>
      <c r="Y4" s="20" t="s">
        <v>5</v>
      </c>
    </row>
    <row r="5" spans="1:26" ht="16.5" thickTop="1" thickBot="1" x14ac:dyDescent="0.3">
      <c r="D5" s="12"/>
      <c r="E5" s="25"/>
      <c r="F5" s="26" t="s">
        <v>6</v>
      </c>
      <c r="G5" s="407"/>
      <c r="H5" s="408"/>
      <c r="I5" s="408"/>
      <c r="J5" s="408"/>
      <c r="K5" s="409"/>
      <c r="L5" s="27"/>
      <c r="M5" s="28"/>
      <c r="N5" s="27"/>
      <c r="O5" s="16"/>
      <c r="P5" s="16"/>
      <c r="Q5" s="29"/>
      <c r="R5" s="30"/>
      <c r="S5" s="31" t="s">
        <v>7</v>
      </c>
      <c r="T5" s="32">
        <f>SUM(T3:T4)</f>
        <v>72.349999999999994</v>
      </c>
      <c r="U5" s="19"/>
      <c r="W5" s="12"/>
      <c r="X5" s="212">
        <f>SUM(X3:X4)</f>
        <v>330</v>
      </c>
      <c r="Y5" s="20" t="s">
        <v>8</v>
      </c>
    </row>
    <row r="6" spans="1:26" ht="6" customHeight="1" thickTop="1" thickBot="1" x14ac:dyDescent="0.3">
      <c r="D6" s="33"/>
      <c r="E6" s="34"/>
      <c r="F6" s="34"/>
      <c r="G6" s="34"/>
      <c r="H6" s="34"/>
      <c r="I6" s="35"/>
      <c r="J6" s="35"/>
      <c r="K6" s="35"/>
      <c r="L6" s="35"/>
      <c r="M6" s="35"/>
      <c r="N6" s="35"/>
      <c r="O6" s="36"/>
      <c r="P6" s="36"/>
      <c r="Q6" s="37"/>
      <c r="R6" s="35"/>
      <c r="S6" s="38"/>
      <c r="T6" s="39"/>
      <c r="U6" s="40"/>
      <c r="V6" s="41"/>
      <c r="W6" s="42"/>
      <c r="X6" s="36"/>
      <c r="Y6" s="40"/>
    </row>
    <row r="7" spans="1:26" ht="7.9" customHeight="1" thickTop="1" thickBot="1" x14ac:dyDescent="0.3">
      <c r="D7" s="43"/>
      <c r="E7" s="43"/>
      <c r="F7" s="43"/>
      <c r="G7" s="43"/>
      <c r="H7" s="43"/>
      <c r="I7" s="44"/>
      <c r="J7" s="44"/>
      <c r="K7" s="44"/>
      <c r="L7" s="44"/>
      <c r="M7" s="44"/>
      <c r="N7" s="44"/>
      <c r="Q7" s="45"/>
      <c r="R7" s="44"/>
      <c r="S7" s="46"/>
      <c r="T7" s="47"/>
      <c r="V7" s="41"/>
    </row>
    <row r="8" spans="1:26" ht="6" customHeight="1" thickTop="1" thickBot="1" x14ac:dyDescent="0.3">
      <c r="D8" s="48"/>
      <c r="E8" s="5"/>
      <c r="F8" s="5"/>
      <c r="G8" s="5"/>
      <c r="H8" s="5"/>
      <c r="I8" s="5"/>
      <c r="J8" s="5"/>
      <c r="K8" s="5"/>
      <c r="L8" s="5"/>
      <c r="M8" s="5"/>
      <c r="N8" s="5"/>
      <c r="O8" s="5"/>
      <c r="P8" s="5"/>
      <c r="Q8" s="5"/>
      <c r="R8" s="5"/>
      <c r="S8" s="5"/>
      <c r="T8" s="5"/>
      <c r="U8" s="10"/>
      <c r="V8" s="49"/>
    </row>
    <row r="9" spans="1:26" ht="16.5" thickTop="1" thickBot="1" x14ac:dyDescent="0.3">
      <c r="D9" s="50"/>
      <c r="E9" s="30"/>
      <c r="F9" s="410" t="s">
        <v>9</v>
      </c>
      <c r="G9" s="411"/>
      <c r="H9" s="412"/>
      <c r="I9" s="51"/>
      <c r="J9" s="52"/>
      <c r="K9" s="400" t="s">
        <v>10</v>
      </c>
      <c r="L9" s="400"/>
      <c r="M9" s="400"/>
      <c r="N9" s="400"/>
      <c r="O9" s="400"/>
      <c r="P9" s="401" t="s">
        <v>49</v>
      </c>
      <c r="Q9" s="400"/>
      <c r="R9" s="400"/>
      <c r="S9" s="400"/>
      <c r="T9" s="402"/>
      <c r="U9" s="53"/>
      <c r="V9" s="49"/>
      <c r="X9" s="54" t="str">
        <f>(IF(T5&gt;85,"La CI maximale est atteinte, votre charge additionnelle représente "&amp;ROUND((T5-85)*15/3,2)&amp;" périodes de cours.",""))</f>
        <v/>
      </c>
    </row>
    <row r="10" spans="1:26" ht="3" customHeight="1" thickTop="1" thickBot="1" x14ac:dyDescent="0.3">
      <c r="D10" s="50"/>
      <c r="E10" s="15"/>
      <c r="F10" s="15"/>
      <c r="G10" s="15"/>
      <c r="H10" s="15"/>
      <c r="I10" s="15"/>
      <c r="J10" s="15"/>
      <c r="K10" s="15"/>
      <c r="L10" s="15"/>
      <c r="M10" s="15"/>
      <c r="N10" s="15"/>
      <c r="O10" s="15"/>
      <c r="P10" s="15"/>
      <c r="Q10" s="15"/>
      <c r="R10" s="15"/>
      <c r="S10" s="15"/>
      <c r="T10" s="15"/>
      <c r="U10" s="53"/>
      <c r="V10" s="49"/>
      <c r="Z10" s="1" t="s">
        <v>12</v>
      </c>
    </row>
    <row r="11" spans="1:26" ht="16.5" thickTop="1" thickBot="1" x14ac:dyDescent="0.3">
      <c r="D11" s="50"/>
      <c r="E11" s="55"/>
      <c r="F11" s="384" t="s">
        <v>63</v>
      </c>
      <c r="G11" s="413" t="s">
        <v>13</v>
      </c>
      <c r="H11" s="414"/>
      <c r="I11" s="56"/>
      <c r="J11" s="57"/>
      <c r="K11" s="58" t="s">
        <v>14</v>
      </c>
      <c r="L11" s="216"/>
      <c r="M11" s="397"/>
      <c r="N11" s="398"/>
      <c r="O11" s="59" t="s">
        <v>15</v>
      </c>
      <c r="P11" s="60" t="s">
        <v>16</v>
      </c>
      <c r="Q11" s="61" t="s">
        <v>17</v>
      </c>
      <c r="R11" s="62"/>
      <c r="S11" s="61" t="s">
        <v>18</v>
      </c>
      <c r="T11" s="63" t="s">
        <v>19</v>
      </c>
      <c r="U11" s="53"/>
      <c r="V11" s="49"/>
      <c r="X11" s="218"/>
    </row>
    <row r="12" spans="1:26" ht="15.75" thickTop="1" x14ac:dyDescent="0.25">
      <c r="D12" s="50"/>
      <c r="E12" s="64">
        <f>IF(IF(M12="Rép.",0,IF(K12&gt;0,1,0))+IF(M13="Rép.",0,IF(K13&gt;0,1,0))+IF(M14="Rép.",0,IF(K14&gt;0,1,0))&gt;0,1,0)</f>
        <v>1</v>
      </c>
      <c r="F12" s="385"/>
      <c r="G12" s="65">
        <v>2</v>
      </c>
      <c r="H12" s="66" t="s">
        <v>20</v>
      </c>
      <c r="I12" s="67">
        <f>SUM(H12:H12)</f>
        <v>0</v>
      </c>
      <c r="J12" s="68"/>
      <c r="K12" s="69">
        <v>2</v>
      </c>
      <c r="L12" s="70"/>
      <c r="M12" s="71" t="s">
        <v>21</v>
      </c>
      <c r="N12" s="72"/>
      <c r="O12" s="73">
        <v>35</v>
      </c>
      <c r="P12" s="74">
        <f>IF(M12="Rép.",0,IF(K12&gt;=G12,G12*$G$69,K12*$G$69))</f>
        <v>1.8</v>
      </c>
      <c r="Q12" s="75">
        <f>IF(G12&gt;0,K12*1.2,0)</f>
        <v>2.4</v>
      </c>
      <c r="R12" s="76">
        <f>IF(K12&gt;=G12,G12*O12,K12*O12)</f>
        <v>70</v>
      </c>
      <c r="S12" s="77">
        <f t="shared" ref="S12" si="0">R12*0.04</f>
        <v>2.8000000000000003</v>
      </c>
      <c r="T12" s="78">
        <f>P12+Q12+S12</f>
        <v>7</v>
      </c>
      <c r="U12" s="53"/>
      <c r="V12" s="49"/>
      <c r="X12" s="218"/>
    </row>
    <row r="13" spans="1:26" ht="15.75" thickBot="1" x14ac:dyDescent="0.3">
      <c r="D13" s="50"/>
      <c r="E13" s="79"/>
      <c r="F13" s="386"/>
      <c r="G13" s="86">
        <v>3</v>
      </c>
      <c r="H13" s="273" t="s">
        <v>22</v>
      </c>
      <c r="I13" s="88"/>
      <c r="J13" s="89"/>
      <c r="K13" s="90">
        <v>3</v>
      </c>
      <c r="L13" s="91"/>
      <c r="M13" s="92" t="s">
        <v>21</v>
      </c>
      <c r="N13" s="93"/>
      <c r="O13" s="94">
        <v>35</v>
      </c>
      <c r="P13" s="95">
        <f>IF(M13="Rép.",0,IF(K13&gt;=G13,G13*$G$69,K13*$G$69))</f>
        <v>2.7</v>
      </c>
      <c r="Q13" s="96">
        <f>IF(G13&gt;0,K13*1.2,0)</f>
        <v>3.5999999999999996</v>
      </c>
      <c r="R13" s="97">
        <f>IF(K13&gt;=G13,G13*O13,K13*O13)</f>
        <v>105</v>
      </c>
      <c r="S13" s="98">
        <f>R13*0.04</f>
        <v>4.2</v>
      </c>
      <c r="T13" s="99">
        <f t="shared" ref="T13:T14" si="1">P13+Q13+S13</f>
        <v>10.5</v>
      </c>
      <c r="U13" s="53"/>
      <c r="X13" s="218"/>
    </row>
    <row r="14" spans="1:26" ht="15.75" hidden="1" customHeight="1" thickBot="1" x14ac:dyDescent="0.3">
      <c r="D14" s="50"/>
      <c r="E14" s="79"/>
      <c r="F14" s="244"/>
      <c r="G14" s="245"/>
      <c r="H14" s="246" t="s">
        <v>11</v>
      </c>
      <c r="I14" s="267"/>
      <c r="J14" s="89"/>
      <c r="K14" s="248"/>
      <c r="L14" s="249"/>
      <c r="M14" s="250" t="s">
        <v>21</v>
      </c>
      <c r="N14" s="251"/>
      <c r="O14" s="252"/>
      <c r="P14" s="253">
        <f>IF(M14="Rép.",0,IF(K14&gt;=G14,G14*$G$69,K14*$G$69))</f>
        <v>0</v>
      </c>
      <c r="Q14" s="254">
        <f>IF(G14&gt;0,K14*1.28,0)</f>
        <v>0</v>
      </c>
      <c r="R14" s="255">
        <f>IF(K14&gt;=G14,G14*O14,K14*O14)</f>
        <v>0</v>
      </c>
      <c r="S14" s="256">
        <f t="shared" ref="S14" si="2">R14*0.04</f>
        <v>0</v>
      </c>
      <c r="T14" s="257">
        <f t="shared" si="1"/>
        <v>0</v>
      </c>
      <c r="U14" s="53"/>
      <c r="V14" s="49"/>
    </row>
    <row r="15" spans="1:26" s="100" customFormat="1" ht="3" customHeight="1" thickTop="1" thickBot="1" x14ac:dyDescent="0.3">
      <c r="D15" s="50"/>
      <c r="E15" s="101"/>
      <c r="F15" s="102"/>
      <c r="G15" s="103"/>
      <c r="H15" s="104"/>
      <c r="I15" s="105"/>
      <c r="J15" s="106"/>
      <c r="K15" s="107"/>
      <c r="L15" s="107"/>
      <c r="M15" s="107"/>
      <c r="N15" s="107"/>
      <c r="O15" s="108"/>
      <c r="P15" s="109"/>
      <c r="Q15" s="109"/>
      <c r="R15" s="109"/>
      <c r="S15" s="109"/>
      <c r="T15" s="109"/>
      <c r="U15" s="110"/>
      <c r="V15" s="111"/>
    </row>
    <row r="16" spans="1:26" ht="16.5" thickTop="1" thickBot="1" x14ac:dyDescent="0.3">
      <c r="D16" s="50"/>
      <c r="E16" s="55"/>
      <c r="F16" s="384" t="s">
        <v>64</v>
      </c>
      <c r="G16" s="414" t="s">
        <v>13</v>
      </c>
      <c r="H16" s="414"/>
      <c r="I16" s="112"/>
      <c r="J16" s="113"/>
      <c r="K16" s="58" t="s">
        <v>14</v>
      </c>
      <c r="L16" s="216"/>
      <c r="M16" s="397"/>
      <c r="N16" s="398"/>
      <c r="O16" s="59" t="s">
        <v>15</v>
      </c>
      <c r="P16" s="60" t="s">
        <v>16</v>
      </c>
      <c r="Q16" s="164" t="s">
        <v>17</v>
      </c>
      <c r="R16" s="165"/>
      <c r="S16" s="164" t="s">
        <v>18</v>
      </c>
      <c r="T16" s="63" t="s">
        <v>19</v>
      </c>
      <c r="U16" s="53"/>
      <c r="V16" s="49"/>
      <c r="X16" s="218"/>
    </row>
    <row r="17" spans="4:24" ht="15.75" thickTop="1" x14ac:dyDescent="0.25">
      <c r="D17" s="50"/>
      <c r="E17" s="64">
        <f>IF(IF(M17="Rép.",0,IF(K17&gt;0,1,0))+IF(M18="Rép.",0,IF(K18&gt;0,1,0))+IF(M19="Rép.",0,IF(K19&gt;0,1,0))&gt;0,1,0)</f>
        <v>1</v>
      </c>
      <c r="F17" s="385"/>
      <c r="G17" s="65">
        <v>2</v>
      </c>
      <c r="H17" s="114" t="s">
        <v>20</v>
      </c>
      <c r="I17" s="115">
        <f>SUM(H17:H17)</f>
        <v>0</v>
      </c>
      <c r="J17" s="68"/>
      <c r="K17" s="69">
        <v>2</v>
      </c>
      <c r="L17" s="70"/>
      <c r="M17" s="71" t="s">
        <v>21</v>
      </c>
      <c r="N17" s="72"/>
      <c r="O17" s="73">
        <v>35</v>
      </c>
      <c r="P17" s="74">
        <f>IF(M17="Rép.",0,IF(K17&gt;=G17,G17*$G$69,K17*$G$69))</f>
        <v>1.8</v>
      </c>
      <c r="Q17" s="75">
        <f>IF(G17&gt;0,K17*1.2,0)</f>
        <v>2.4</v>
      </c>
      <c r="R17" s="76">
        <f>IF(K17&gt;=G17,G17*O17,K17*O17)</f>
        <v>70</v>
      </c>
      <c r="S17" s="75">
        <f t="shared" ref="S17:S19" si="3">R17*0.04</f>
        <v>2.8000000000000003</v>
      </c>
      <c r="T17" s="78">
        <f>P17+Q17+S17</f>
        <v>7</v>
      </c>
      <c r="U17" s="53"/>
      <c r="V17" s="49"/>
      <c r="X17" s="218"/>
    </row>
    <row r="18" spans="4:24" ht="15.75" thickBot="1" x14ac:dyDescent="0.3">
      <c r="D18" s="50"/>
      <c r="E18" s="79"/>
      <c r="F18" s="386"/>
      <c r="G18" s="86">
        <v>3</v>
      </c>
      <c r="H18" s="273" t="s">
        <v>22</v>
      </c>
      <c r="I18" s="117"/>
      <c r="J18" s="89"/>
      <c r="K18" s="90">
        <v>3</v>
      </c>
      <c r="L18" s="91"/>
      <c r="M18" s="92" t="s">
        <v>21</v>
      </c>
      <c r="N18" s="93"/>
      <c r="O18" s="94">
        <v>35</v>
      </c>
      <c r="P18" s="95">
        <f>IF(M18="Rép.",0,IF(K18&gt;=G18,G18*$G$69,K18*$G$69))</f>
        <v>2.7</v>
      </c>
      <c r="Q18" s="96">
        <f>IF(G18&gt;0,K18*1.2,0)</f>
        <v>3.5999999999999996</v>
      </c>
      <c r="R18" s="97">
        <f>IF(K18&gt;=G18,G18*O18,K18*O18)</f>
        <v>105</v>
      </c>
      <c r="S18" s="98">
        <f t="shared" si="3"/>
        <v>4.2</v>
      </c>
      <c r="T18" s="99">
        <f t="shared" ref="T18:T19" si="4">P18+Q18+S18</f>
        <v>10.5</v>
      </c>
      <c r="U18" s="53"/>
      <c r="V18" s="49"/>
    </row>
    <row r="19" spans="4:24" ht="15.75" hidden="1" customHeight="1" thickBot="1" x14ac:dyDescent="0.3">
      <c r="D19" s="50"/>
      <c r="E19" s="79"/>
      <c r="F19" s="244"/>
      <c r="G19" s="245"/>
      <c r="H19" s="246" t="s">
        <v>11</v>
      </c>
      <c r="I19" s="247"/>
      <c r="J19" s="89"/>
      <c r="K19" s="248"/>
      <c r="L19" s="249"/>
      <c r="M19" s="250" t="s">
        <v>21</v>
      </c>
      <c r="N19" s="251"/>
      <c r="O19" s="252"/>
      <c r="P19" s="253">
        <f>IF(M19="Rép.",0,IF(K19&gt;=G19,G19*$G$69,K19*$G$69))</f>
        <v>0</v>
      </c>
      <c r="Q19" s="254">
        <f>IF(G19&gt;0,K19*1.28,0)</f>
        <v>0</v>
      </c>
      <c r="R19" s="255">
        <f>IF(K19&gt;=G19,G19*O19,K19*O19)</f>
        <v>0</v>
      </c>
      <c r="S19" s="256">
        <f t="shared" si="3"/>
        <v>0</v>
      </c>
      <c r="T19" s="257">
        <f t="shared" si="4"/>
        <v>0</v>
      </c>
      <c r="U19" s="53"/>
      <c r="V19" s="49"/>
    </row>
    <row r="20" spans="4:24" s="100" customFormat="1" ht="3" customHeight="1" thickTop="1" thickBot="1" x14ac:dyDescent="0.3">
      <c r="D20" s="50"/>
      <c r="E20" s="101"/>
      <c r="F20" s="102"/>
      <c r="G20" s="103"/>
      <c r="H20" s="104"/>
      <c r="I20" s="105"/>
      <c r="J20" s="106"/>
      <c r="K20" s="107"/>
      <c r="L20" s="107"/>
      <c r="M20" s="107"/>
      <c r="N20" s="107"/>
      <c r="O20" s="108"/>
      <c r="P20" s="109"/>
      <c r="Q20" s="109"/>
      <c r="R20" s="109"/>
      <c r="S20" s="109"/>
      <c r="T20" s="109"/>
      <c r="U20" s="110"/>
      <c r="V20" s="111"/>
    </row>
    <row r="21" spans="4:24" ht="16.5" thickTop="1" thickBot="1" x14ac:dyDescent="0.3">
      <c r="D21" s="50"/>
      <c r="E21" s="55"/>
      <c r="F21" s="384" t="s">
        <v>65</v>
      </c>
      <c r="G21" s="414" t="s">
        <v>13</v>
      </c>
      <c r="H21" s="414"/>
      <c r="I21" s="112"/>
      <c r="J21" s="113"/>
      <c r="K21" s="58" t="s">
        <v>14</v>
      </c>
      <c r="L21" s="216"/>
      <c r="M21" s="397"/>
      <c r="N21" s="398"/>
      <c r="O21" s="59" t="s">
        <v>15</v>
      </c>
      <c r="P21" s="60" t="s">
        <v>16</v>
      </c>
      <c r="Q21" s="164" t="s">
        <v>17</v>
      </c>
      <c r="R21" s="165"/>
      <c r="S21" s="164" t="s">
        <v>18</v>
      </c>
      <c r="T21" s="63" t="s">
        <v>19</v>
      </c>
      <c r="U21" s="53"/>
      <c r="V21" s="49"/>
    </row>
    <row r="22" spans="4:24" ht="15.75" thickTop="1" x14ac:dyDescent="0.25">
      <c r="D22" s="50"/>
      <c r="E22" s="64">
        <f>IF(IF(M22="Rép.",0,IF(K22&gt;0,1,0))+IF(M23="Rép.",0,IF(K23&gt;0,1,0))+IF(M24="Rép.",0,IF(K24&gt;0,1,0))&gt;0,1,0)</f>
        <v>0</v>
      </c>
      <c r="F22" s="385"/>
      <c r="G22" s="65"/>
      <c r="H22" s="114" t="s">
        <v>20</v>
      </c>
      <c r="I22" s="115">
        <f>SUM(H22:H22)</f>
        <v>0</v>
      </c>
      <c r="J22" s="68"/>
      <c r="K22" s="69"/>
      <c r="L22" s="70"/>
      <c r="M22" s="71" t="s">
        <v>21</v>
      </c>
      <c r="N22" s="72"/>
      <c r="O22" s="73"/>
      <c r="P22" s="74">
        <f>IF(M22="Rép.",0,IF(K22&gt;=G22,G22*$G$69,K22*$G$69))</f>
        <v>0</v>
      </c>
      <c r="Q22" s="75">
        <f>IF(G22&gt;0,K22*1.2,0)</f>
        <v>0</v>
      </c>
      <c r="R22" s="76">
        <f>IF(K22&gt;=G22,G22*O22,K22*O22)</f>
        <v>0</v>
      </c>
      <c r="S22" s="75">
        <f t="shared" ref="S22:S24" si="5">R22*0.04</f>
        <v>0</v>
      </c>
      <c r="T22" s="78">
        <f>P22+Q22+S22</f>
        <v>0</v>
      </c>
      <c r="U22" s="53"/>
      <c r="V22" s="49"/>
    </row>
    <row r="23" spans="4:24" ht="15.75" thickBot="1" x14ac:dyDescent="0.3">
      <c r="D23" s="50"/>
      <c r="E23" s="79"/>
      <c r="F23" s="386"/>
      <c r="G23" s="86"/>
      <c r="H23" s="273" t="s">
        <v>22</v>
      </c>
      <c r="I23" s="117"/>
      <c r="J23" s="89"/>
      <c r="K23" s="90"/>
      <c r="L23" s="91"/>
      <c r="M23" s="92" t="s">
        <v>21</v>
      </c>
      <c r="N23" s="93"/>
      <c r="O23" s="94"/>
      <c r="P23" s="95">
        <f>IF(M23="Rép.",0,IF(K23&gt;=G23,G23*$G$69,K23*$G$69))</f>
        <v>0</v>
      </c>
      <c r="Q23" s="96">
        <f>IF(G23&gt;0,K23*1.2,0)</f>
        <v>0</v>
      </c>
      <c r="R23" s="97">
        <f>IF(K23&gt;=G23,G23*O23,K23*O23)</f>
        <v>0</v>
      </c>
      <c r="S23" s="98">
        <f t="shared" si="5"/>
        <v>0</v>
      </c>
      <c r="T23" s="99">
        <f t="shared" ref="T23:T24" si="6">P23+Q23+S23</f>
        <v>0</v>
      </c>
      <c r="U23" s="53"/>
      <c r="V23" s="49"/>
    </row>
    <row r="24" spans="4:24" ht="15.75" hidden="1" customHeight="1" thickBot="1" x14ac:dyDescent="0.3">
      <c r="D24" s="50"/>
      <c r="E24" s="79"/>
      <c r="F24" s="244"/>
      <c r="G24" s="245"/>
      <c r="H24" s="246" t="s">
        <v>11</v>
      </c>
      <c r="I24" s="247"/>
      <c r="J24" s="89"/>
      <c r="K24" s="248"/>
      <c r="L24" s="249"/>
      <c r="M24" s="250" t="s">
        <v>21</v>
      </c>
      <c r="N24" s="251"/>
      <c r="O24" s="252"/>
      <c r="P24" s="253">
        <f>IF(M24="Rép.",0,IF(K24&gt;=G24,G24*$G$69,K24*$G$69))</f>
        <v>0</v>
      </c>
      <c r="Q24" s="254">
        <f>IF(G24&gt;0,K24*1.28,0)</f>
        <v>0</v>
      </c>
      <c r="R24" s="255">
        <f>IF(K24&gt;=G24,G24*O24,K24*O24)</f>
        <v>0</v>
      </c>
      <c r="S24" s="256">
        <f t="shared" si="5"/>
        <v>0</v>
      </c>
      <c r="T24" s="257">
        <f t="shared" si="6"/>
        <v>0</v>
      </c>
      <c r="U24" s="53"/>
      <c r="V24" s="49"/>
    </row>
    <row r="25" spans="4:24" s="100" customFormat="1" ht="3" customHeight="1" thickTop="1" thickBot="1" x14ac:dyDescent="0.3">
      <c r="D25" s="50"/>
      <c r="E25" s="101"/>
      <c r="F25" s="102"/>
      <c r="G25" s="103"/>
      <c r="H25" s="104"/>
      <c r="I25" s="105"/>
      <c r="J25" s="106"/>
      <c r="K25" s="107"/>
      <c r="L25" s="107"/>
      <c r="M25" s="107"/>
      <c r="N25" s="107"/>
      <c r="O25" s="108"/>
      <c r="P25" s="109"/>
      <c r="Q25" s="109"/>
      <c r="R25" s="109"/>
      <c r="S25" s="109"/>
      <c r="T25" s="109"/>
      <c r="U25" s="110"/>
      <c r="V25" s="111"/>
    </row>
    <row r="26" spans="4:24" ht="16.5" thickTop="1" thickBot="1" x14ac:dyDescent="0.3">
      <c r="D26" s="50"/>
      <c r="E26" s="55"/>
      <c r="F26" s="384" t="s">
        <v>66</v>
      </c>
      <c r="G26" s="414" t="s">
        <v>13</v>
      </c>
      <c r="H26" s="414"/>
      <c r="I26" s="112"/>
      <c r="J26" s="113"/>
      <c r="K26" s="58" t="s">
        <v>14</v>
      </c>
      <c r="L26" s="216"/>
      <c r="M26" s="397"/>
      <c r="N26" s="398"/>
      <c r="O26" s="59" t="s">
        <v>15</v>
      </c>
      <c r="P26" s="60" t="s">
        <v>16</v>
      </c>
      <c r="Q26" s="164" t="s">
        <v>17</v>
      </c>
      <c r="R26" s="165"/>
      <c r="S26" s="164" t="s">
        <v>18</v>
      </c>
      <c r="T26" s="63" t="s">
        <v>19</v>
      </c>
      <c r="U26" s="53"/>
      <c r="V26" s="49"/>
    </row>
    <row r="27" spans="4:24" ht="15.75" thickTop="1" x14ac:dyDescent="0.25">
      <c r="D27" s="50"/>
      <c r="E27" s="64">
        <f>IF(IF(M27="Rép.",0,IF(K27&gt;0,1,0))+IF(M28="Rép.",0,IF(K28&gt;0,1,0))+IF(M29="Rép.",0,IF(K29&gt;0,1,0))&gt;0,1,0)</f>
        <v>0</v>
      </c>
      <c r="F27" s="385"/>
      <c r="G27" s="65"/>
      <c r="H27" s="114" t="s">
        <v>20</v>
      </c>
      <c r="I27" s="115">
        <f>SUM(H27:H27)</f>
        <v>0</v>
      </c>
      <c r="J27" s="68"/>
      <c r="K27" s="69"/>
      <c r="L27" s="70"/>
      <c r="M27" s="71" t="s">
        <v>21</v>
      </c>
      <c r="N27" s="72"/>
      <c r="O27" s="73"/>
      <c r="P27" s="74">
        <f>IF(M27="Rép.",0,IF(K27&gt;=G27,G27*$G$69,K27*$G$69))</f>
        <v>0</v>
      </c>
      <c r="Q27" s="75">
        <f>IF(G27&gt;0,K27*1.2,0)</f>
        <v>0</v>
      </c>
      <c r="R27" s="76">
        <f>IF(K27&gt;=G27,G27*O27,K27*O27)</f>
        <v>0</v>
      </c>
      <c r="S27" s="75">
        <f t="shared" ref="S27:S29" si="7">R27*0.04</f>
        <v>0</v>
      </c>
      <c r="T27" s="78">
        <f>P27+Q27+S27</f>
        <v>0</v>
      </c>
      <c r="U27" s="53"/>
      <c r="V27" s="49"/>
    </row>
    <row r="28" spans="4:24" ht="15.75" thickBot="1" x14ac:dyDescent="0.3">
      <c r="D28" s="50"/>
      <c r="E28" s="79"/>
      <c r="F28" s="386"/>
      <c r="G28" s="86"/>
      <c r="H28" s="273" t="s">
        <v>22</v>
      </c>
      <c r="I28" s="117"/>
      <c r="J28" s="89"/>
      <c r="K28" s="90"/>
      <c r="L28" s="91"/>
      <c r="M28" s="92" t="s">
        <v>21</v>
      </c>
      <c r="N28" s="93"/>
      <c r="O28" s="94"/>
      <c r="P28" s="95">
        <f>IF(M28="Rép.",0,IF(K28&gt;=G28,G28*$G$69,K28*$G$69))</f>
        <v>0</v>
      </c>
      <c r="Q28" s="96">
        <f>IF(G28&gt;0,K28*1.2,0)</f>
        <v>0</v>
      </c>
      <c r="R28" s="97">
        <f>IF(K28&gt;=G28,G28*O28,K28*O28)</f>
        <v>0</v>
      </c>
      <c r="S28" s="98">
        <f t="shared" si="7"/>
        <v>0</v>
      </c>
      <c r="T28" s="99">
        <f t="shared" ref="T28:T29" si="8">P28+Q28+S28</f>
        <v>0</v>
      </c>
      <c r="U28" s="53"/>
      <c r="V28" s="49"/>
    </row>
    <row r="29" spans="4:24" ht="15.75" hidden="1" customHeight="1" thickBot="1" x14ac:dyDescent="0.3">
      <c r="D29" s="50"/>
      <c r="E29" s="79"/>
      <c r="F29" s="244"/>
      <c r="G29" s="245"/>
      <c r="H29" s="246" t="s">
        <v>11</v>
      </c>
      <c r="I29" s="247"/>
      <c r="J29" s="89"/>
      <c r="K29" s="248"/>
      <c r="L29" s="249"/>
      <c r="M29" s="250" t="s">
        <v>21</v>
      </c>
      <c r="N29" s="251"/>
      <c r="O29" s="252"/>
      <c r="P29" s="253">
        <f>IF(M29="Rép.",0,IF(K29&gt;=G29,G29*$G$69,K29*$G$69))</f>
        <v>0</v>
      </c>
      <c r="Q29" s="254">
        <f>IF(G29&gt;0,K29*1.28,0)</f>
        <v>0</v>
      </c>
      <c r="R29" s="255">
        <f>IF(K29&gt;=G29,G29*O29,K29*O29)</f>
        <v>0</v>
      </c>
      <c r="S29" s="256">
        <f t="shared" si="7"/>
        <v>0</v>
      </c>
      <c r="T29" s="257">
        <f t="shared" si="8"/>
        <v>0</v>
      </c>
      <c r="U29" s="53"/>
      <c r="V29" s="49"/>
    </row>
    <row r="30" spans="4:24" s="100" customFormat="1" ht="3" customHeight="1" thickTop="1" thickBot="1" x14ac:dyDescent="0.3">
      <c r="D30" s="50"/>
      <c r="E30" s="101"/>
      <c r="F30" s="102"/>
      <c r="G30" s="103"/>
      <c r="H30" s="104"/>
      <c r="I30" s="105"/>
      <c r="J30" s="106"/>
      <c r="K30" s="107"/>
      <c r="L30" s="107"/>
      <c r="M30" s="107"/>
      <c r="N30" s="107"/>
      <c r="O30" s="108"/>
      <c r="P30" s="109"/>
      <c r="Q30" s="109"/>
      <c r="R30" s="109"/>
      <c r="S30" s="109"/>
      <c r="T30" s="109"/>
      <c r="U30" s="110"/>
      <c r="V30" s="111"/>
    </row>
    <row r="31" spans="4:24" ht="16.5" thickTop="1" thickBot="1" x14ac:dyDescent="0.3">
      <c r="D31" s="50"/>
      <c r="E31" s="55"/>
      <c r="F31" s="384" t="s">
        <v>55</v>
      </c>
      <c r="G31" s="414" t="s">
        <v>13</v>
      </c>
      <c r="H31" s="414"/>
      <c r="I31" s="112"/>
      <c r="J31" s="113"/>
      <c r="K31" s="58" t="s">
        <v>14</v>
      </c>
      <c r="L31" s="216"/>
      <c r="M31" s="397"/>
      <c r="N31" s="398"/>
      <c r="O31" s="59" t="s">
        <v>15</v>
      </c>
      <c r="P31" s="60" t="s">
        <v>16</v>
      </c>
      <c r="Q31" s="164" t="s">
        <v>17</v>
      </c>
      <c r="R31" s="165"/>
      <c r="S31" s="164" t="s">
        <v>18</v>
      </c>
      <c r="T31" s="63" t="s">
        <v>19</v>
      </c>
      <c r="U31" s="53"/>
      <c r="V31" s="49"/>
    </row>
    <row r="32" spans="4:24" ht="15.75" thickTop="1" x14ac:dyDescent="0.25">
      <c r="D32" s="50"/>
      <c r="E32" s="64">
        <f>IF(IF(M32="Rép.",0,IF(K32&gt;0,1,0))+IF(M33="Rép.",0,IF(K33&gt;0,1,0))+IF(M34="Rép.",0,IF(K34&gt;0,1,0))&gt;0,1,0)</f>
        <v>0</v>
      </c>
      <c r="F32" s="385"/>
      <c r="G32" s="65"/>
      <c r="H32" s="114" t="s">
        <v>20</v>
      </c>
      <c r="I32" s="115">
        <f>SUM(H32:H32)</f>
        <v>0</v>
      </c>
      <c r="J32" s="68"/>
      <c r="K32" s="69"/>
      <c r="L32" s="70"/>
      <c r="M32" s="71" t="s">
        <v>21</v>
      </c>
      <c r="N32" s="72"/>
      <c r="O32" s="73"/>
      <c r="P32" s="74">
        <f>IF(M32="Rép.",0,IF(K32&gt;=G32,G32*$G$69,K32*$G$69))</f>
        <v>0</v>
      </c>
      <c r="Q32" s="75">
        <f>IF(G32&gt;0,K32*1.2,0)</f>
        <v>0</v>
      </c>
      <c r="R32" s="76">
        <f>IF(K32&gt;=G32,G32*O32,K32*O32)</f>
        <v>0</v>
      </c>
      <c r="S32" s="75">
        <f t="shared" ref="S32:S34" si="9">R32*0.04</f>
        <v>0</v>
      </c>
      <c r="T32" s="78">
        <f>P32+Q32+S32</f>
        <v>0</v>
      </c>
      <c r="U32" s="53"/>
      <c r="V32" s="49"/>
    </row>
    <row r="33" spans="4:22" ht="15.75" thickBot="1" x14ac:dyDescent="0.3">
      <c r="D33" s="50"/>
      <c r="E33" s="79"/>
      <c r="F33" s="386"/>
      <c r="G33" s="86"/>
      <c r="H33" s="273" t="s">
        <v>22</v>
      </c>
      <c r="I33" s="117"/>
      <c r="J33" s="89"/>
      <c r="K33" s="90"/>
      <c r="L33" s="91"/>
      <c r="M33" s="92" t="s">
        <v>21</v>
      </c>
      <c r="N33" s="93"/>
      <c r="O33" s="94"/>
      <c r="P33" s="95">
        <f>IF(M33="Rép.",0,IF(K33&gt;=G33,G33*$G$69,K33*$G$69))</f>
        <v>0</v>
      </c>
      <c r="Q33" s="96">
        <f>IF(G33&gt;0,K33*1.2,0)</f>
        <v>0</v>
      </c>
      <c r="R33" s="97">
        <f>IF(K33&gt;=G33,G33*O33,K33*O33)</f>
        <v>0</v>
      </c>
      <c r="S33" s="98">
        <f t="shared" si="9"/>
        <v>0</v>
      </c>
      <c r="T33" s="99">
        <f t="shared" ref="T33:T34" si="10">P33+Q33+S33</f>
        <v>0</v>
      </c>
      <c r="U33" s="53"/>
      <c r="V33" s="49"/>
    </row>
    <row r="34" spans="4:22" ht="15.75" hidden="1" customHeight="1" thickBot="1" x14ac:dyDescent="0.3">
      <c r="D34" s="50"/>
      <c r="E34" s="79"/>
      <c r="F34" s="244"/>
      <c r="G34" s="245"/>
      <c r="H34" s="246" t="s">
        <v>11</v>
      </c>
      <c r="I34" s="247"/>
      <c r="J34" s="89"/>
      <c r="K34" s="248"/>
      <c r="L34" s="249"/>
      <c r="M34" s="250" t="s">
        <v>21</v>
      </c>
      <c r="N34" s="251"/>
      <c r="O34" s="252"/>
      <c r="P34" s="253">
        <f>IF(M34="Rép.",0,IF(K34&gt;=G34,G34*$G$69,K34*$G$69))</f>
        <v>0</v>
      </c>
      <c r="Q34" s="254">
        <f>IF(G34&gt;0,K34*1.28,0)</f>
        <v>0</v>
      </c>
      <c r="R34" s="255">
        <f>IF(K34&gt;=G34,G34*O34,K34*O34)</f>
        <v>0</v>
      </c>
      <c r="S34" s="256">
        <f t="shared" si="9"/>
        <v>0</v>
      </c>
      <c r="T34" s="257">
        <f t="shared" si="10"/>
        <v>0</v>
      </c>
      <c r="U34" s="53"/>
      <c r="V34" s="49"/>
    </row>
    <row r="35" spans="4:22" s="100" customFormat="1" ht="3" customHeight="1" thickTop="1" thickBot="1" x14ac:dyDescent="0.3">
      <c r="D35" s="50"/>
      <c r="E35" s="101"/>
      <c r="F35" s="102"/>
      <c r="G35" s="103"/>
      <c r="H35" s="104"/>
      <c r="I35" s="105"/>
      <c r="J35" s="106"/>
      <c r="K35" s="107"/>
      <c r="L35" s="107"/>
      <c r="M35" s="107"/>
      <c r="N35" s="107"/>
      <c r="O35" s="108"/>
      <c r="P35" s="109"/>
      <c r="Q35" s="109"/>
      <c r="R35" s="109"/>
      <c r="S35" s="109"/>
      <c r="T35" s="109"/>
      <c r="U35" s="110"/>
      <c r="V35" s="111"/>
    </row>
    <row r="36" spans="4:22" ht="16.5" thickTop="1" thickBot="1" x14ac:dyDescent="0.3">
      <c r="D36" s="50"/>
      <c r="E36" s="55"/>
      <c r="F36" s="384" t="s">
        <v>54</v>
      </c>
      <c r="G36" s="414" t="s">
        <v>13</v>
      </c>
      <c r="H36" s="414"/>
      <c r="I36" s="112"/>
      <c r="J36" s="113"/>
      <c r="K36" s="58" t="s">
        <v>14</v>
      </c>
      <c r="L36" s="216"/>
      <c r="M36" s="397"/>
      <c r="N36" s="398"/>
      <c r="O36" s="59" t="s">
        <v>15</v>
      </c>
      <c r="P36" s="60" t="s">
        <v>16</v>
      </c>
      <c r="Q36" s="61" t="s">
        <v>17</v>
      </c>
      <c r="R36" s="62"/>
      <c r="S36" s="61" t="s">
        <v>18</v>
      </c>
      <c r="T36" s="63" t="s">
        <v>19</v>
      </c>
      <c r="U36" s="53"/>
      <c r="V36" s="49"/>
    </row>
    <row r="37" spans="4:22" ht="15.75" thickTop="1" x14ac:dyDescent="0.25">
      <c r="D37" s="50"/>
      <c r="E37" s="64">
        <f>IF(IF(M37="Rép.",0,IF(K37&gt;0,1,0))+IF(M38="Rép.",0,IF(K38&gt;0,1,0))+IF(M39="Rép.",0,IF(K39&gt;0,1,0))&gt;0,1,0)</f>
        <v>0</v>
      </c>
      <c r="F37" s="385"/>
      <c r="G37" s="65"/>
      <c r="H37" s="114" t="s">
        <v>20</v>
      </c>
      <c r="I37" s="115">
        <f>SUM(H37:H37)</f>
        <v>0</v>
      </c>
      <c r="J37" s="68"/>
      <c r="K37" s="69"/>
      <c r="L37" s="70"/>
      <c r="M37" s="71" t="s">
        <v>21</v>
      </c>
      <c r="N37" s="72"/>
      <c r="O37" s="73"/>
      <c r="P37" s="74">
        <f>IF(M37="Rép.",0,IF(K37&gt;=G37,G37*$G$69,K37*$G$69))</f>
        <v>0</v>
      </c>
      <c r="Q37" s="75">
        <f>IF(G37&gt;0,K37*1.2,0)</f>
        <v>0</v>
      </c>
      <c r="R37" s="76">
        <f>IF(K37&gt;=G37,G37*O37,K37*O37)</f>
        <v>0</v>
      </c>
      <c r="S37" s="75">
        <f t="shared" ref="S37:S39" si="11">R37*0.04</f>
        <v>0</v>
      </c>
      <c r="T37" s="78">
        <f>P37+Q37+S37</f>
        <v>0</v>
      </c>
      <c r="U37" s="53"/>
      <c r="V37" s="49"/>
    </row>
    <row r="38" spans="4:22" ht="15.75" thickBot="1" x14ac:dyDescent="0.3">
      <c r="D38" s="50"/>
      <c r="E38" s="79"/>
      <c r="F38" s="386"/>
      <c r="G38" s="86"/>
      <c r="H38" s="273" t="s">
        <v>22</v>
      </c>
      <c r="I38" s="117"/>
      <c r="J38" s="89"/>
      <c r="K38" s="90"/>
      <c r="L38" s="91"/>
      <c r="M38" s="92" t="s">
        <v>21</v>
      </c>
      <c r="N38" s="93"/>
      <c r="O38" s="94"/>
      <c r="P38" s="95">
        <f>IF(M38="Rép.",0,IF(K38&gt;=G38,G38*$G$69,K38*$G$69))</f>
        <v>0</v>
      </c>
      <c r="Q38" s="96">
        <f>IF(G38&gt;0,K38*1.2,0)</f>
        <v>0</v>
      </c>
      <c r="R38" s="97">
        <f>IF(K38&gt;=G38,G38*O38,K38*O38)</f>
        <v>0</v>
      </c>
      <c r="S38" s="98">
        <f t="shared" si="11"/>
        <v>0</v>
      </c>
      <c r="T38" s="99">
        <f t="shared" ref="T38:T39" si="12">P38+Q38+S38</f>
        <v>0</v>
      </c>
      <c r="U38" s="53"/>
      <c r="V38" s="49"/>
    </row>
    <row r="39" spans="4:22" ht="15.75" hidden="1" customHeight="1" thickBot="1" x14ac:dyDescent="0.3">
      <c r="D39" s="50"/>
      <c r="E39" s="79"/>
      <c r="F39" s="244"/>
      <c r="G39" s="245"/>
      <c r="H39" s="246" t="s">
        <v>11</v>
      </c>
      <c r="I39" s="247"/>
      <c r="J39" s="89"/>
      <c r="K39" s="248"/>
      <c r="L39" s="249"/>
      <c r="M39" s="250" t="s">
        <v>21</v>
      </c>
      <c r="N39" s="251"/>
      <c r="O39" s="252"/>
      <c r="P39" s="253">
        <f>IF(M39="Rép.",0,IF(K39&gt;=G39,G39*$G$69,K39*$G$69))</f>
        <v>0</v>
      </c>
      <c r="Q39" s="254">
        <f>IF(G39&gt;0,K39*1.28,0)</f>
        <v>0</v>
      </c>
      <c r="R39" s="255">
        <f>IF(K39&gt;=G39,G39*O39,K39*O39)</f>
        <v>0</v>
      </c>
      <c r="S39" s="256">
        <f t="shared" si="11"/>
        <v>0</v>
      </c>
      <c r="T39" s="257">
        <f t="shared" si="12"/>
        <v>0</v>
      </c>
      <c r="U39" s="53"/>
      <c r="V39" s="49"/>
    </row>
    <row r="40" spans="4:22" s="100" customFormat="1" ht="3" customHeight="1" thickTop="1" thickBot="1" x14ac:dyDescent="0.3">
      <c r="D40" s="50"/>
      <c r="E40" s="101"/>
      <c r="F40" s="118"/>
      <c r="G40" s="103"/>
      <c r="H40" s="104"/>
      <c r="I40" s="105"/>
      <c r="J40" s="106"/>
      <c r="K40" s="107"/>
      <c r="L40" s="107"/>
      <c r="M40" s="107"/>
      <c r="N40" s="107"/>
      <c r="O40" s="108"/>
      <c r="P40" s="109"/>
      <c r="Q40" s="109"/>
      <c r="R40" s="119"/>
      <c r="S40" s="109"/>
      <c r="T40" s="109"/>
      <c r="U40" s="110"/>
      <c r="V40" s="111"/>
    </row>
    <row r="41" spans="4:22" ht="16.5" thickTop="1" thickBot="1" x14ac:dyDescent="0.3">
      <c r="D41" s="50"/>
      <c r="E41" s="55"/>
      <c r="F41" s="384" t="s">
        <v>53</v>
      </c>
      <c r="G41" s="414" t="s">
        <v>13</v>
      </c>
      <c r="H41" s="414"/>
      <c r="I41" s="112"/>
      <c r="J41" s="113"/>
      <c r="K41" s="58" t="s">
        <v>14</v>
      </c>
      <c r="L41" s="216"/>
      <c r="M41" s="397"/>
      <c r="N41" s="398"/>
      <c r="O41" s="59" t="s">
        <v>15</v>
      </c>
      <c r="P41" s="60" t="s">
        <v>16</v>
      </c>
      <c r="Q41" s="61" t="s">
        <v>17</v>
      </c>
      <c r="R41" s="62"/>
      <c r="S41" s="61" t="s">
        <v>18</v>
      </c>
      <c r="T41" s="63" t="s">
        <v>19</v>
      </c>
      <c r="U41" s="53"/>
      <c r="V41" s="49"/>
    </row>
    <row r="42" spans="4:22" ht="15.75" thickTop="1" x14ac:dyDescent="0.25">
      <c r="D42" s="50"/>
      <c r="E42" s="64">
        <f>IF(IF(M42="Rép.",0,IF(K42&gt;0,1,0))+IF(M43="Rép.",0,IF(K43&gt;0,1,0))+IF(M44="Rép.",0,IF(K44&gt;0,1,0))&gt;0,1,0)</f>
        <v>0</v>
      </c>
      <c r="F42" s="385"/>
      <c r="G42" s="65"/>
      <c r="H42" s="114" t="s">
        <v>20</v>
      </c>
      <c r="I42" s="115">
        <f>SUM(H42:H42)</f>
        <v>0</v>
      </c>
      <c r="J42" s="68"/>
      <c r="K42" s="69"/>
      <c r="L42" s="70"/>
      <c r="M42" s="71" t="s">
        <v>21</v>
      </c>
      <c r="N42" s="72"/>
      <c r="O42" s="73"/>
      <c r="P42" s="74">
        <f>IF(M42="Rép.",0,IF(K42&gt;=G42,G42*$G$69,K42*$G$69))</f>
        <v>0</v>
      </c>
      <c r="Q42" s="75">
        <f>IF(G42&gt;0,K42*1.2,0)</f>
        <v>0</v>
      </c>
      <c r="R42" s="76">
        <f>IF(K42&gt;=G42,G42*O42,K42*O42)</f>
        <v>0</v>
      </c>
      <c r="S42" s="75">
        <f t="shared" ref="S42:S44" si="13">R42*0.04</f>
        <v>0</v>
      </c>
      <c r="T42" s="78">
        <f>P42+Q42+S42</f>
        <v>0</v>
      </c>
      <c r="U42" s="53"/>
      <c r="V42" s="49"/>
    </row>
    <row r="43" spans="4:22" ht="15.75" thickBot="1" x14ac:dyDescent="0.3">
      <c r="D43" s="50"/>
      <c r="E43" s="79"/>
      <c r="F43" s="386"/>
      <c r="G43" s="86"/>
      <c r="H43" s="273" t="s">
        <v>22</v>
      </c>
      <c r="I43" s="117"/>
      <c r="J43" s="89"/>
      <c r="K43" s="90"/>
      <c r="L43" s="91"/>
      <c r="M43" s="92" t="s">
        <v>21</v>
      </c>
      <c r="N43" s="93"/>
      <c r="O43" s="94"/>
      <c r="P43" s="95">
        <f>IF(M43="Rép.",0,IF(K43&gt;=G43,G43*$G$69,K43*$G$69))</f>
        <v>0</v>
      </c>
      <c r="Q43" s="96">
        <f>IF(G43&gt;0,K43*1.2,0)</f>
        <v>0</v>
      </c>
      <c r="R43" s="97">
        <f>IF(K43&gt;=G43,G43*O43,K43*O43)</f>
        <v>0</v>
      </c>
      <c r="S43" s="98">
        <f t="shared" si="13"/>
        <v>0</v>
      </c>
      <c r="T43" s="99">
        <f t="shared" ref="T43:T44" si="14">P43+Q43+S43</f>
        <v>0</v>
      </c>
      <c r="U43" s="53"/>
      <c r="V43" s="49"/>
    </row>
    <row r="44" spans="4:22" ht="15.75" hidden="1" customHeight="1" thickBot="1" x14ac:dyDescent="0.3">
      <c r="D44" s="50"/>
      <c r="E44" s="79"/>
      <c r="F44" s="244"/>
      <c r="G44" s="245"/>
      <c r="H44" s="246" t="s">
        <v>11</v>
      </c>
      <c r="I44" s="247"/>
      <c r="J44" s="89"/>
      <c r="K44" s="248"/>
      <c r="L44" s="249"/>
      <c r="M44" s="250" t="s">
        <v>21</v>
      </c>
      <c r="N44" s="251"/>
      <c r="O44" s="252"/>
      <c r="P44" s="253">
        <f>IF(M44="Rép.",0,IF(K44&gt;=G44,G44*$G$69,K44*$G$69))</f>
        <v>0</v>
      </c>
      <c r="Q44" s="254">
        <f>IF(G44&gt;0,K44*1.28,0)</f>
        <v>0</v>
      </c>
      <c r="R44" s="255">
        <f>IF(K44&gt;=G44,G44*O44,K44*O44)</f>
        <v>0</v>
      </c>
      <c r="S44" s="256">
        <f t="shared" si="13"/>
        <v>0</v>
      </c>
      <c r="T44" s="257">
        <f t="shared" si="14"/>
        <v>0</v>
      </c>
      <c r="U44" s="53"/>
      <c r="V44" s="49"/>
    </row>
    <row r="45" spans="4:22" s="100" customFormat="1" ht="3" customHeight="1" thickTop="1" thickBot="1" x14ac:dyDescent="0.3">
      <c r="D45" s="50"/>
      <c r="E45" s="101"/>
      <c r="F45" s="118"/>
      <c r="G45" s="103"/>
      <c r="H45" s="104"/>
      <c r="I45" s="105"/>
      <c r="J45" s="106"/>
      <c r="K45" s="107"/>
      <c r="L45" s="107"/>
      <c r="M45" s="107"/>
      <c r="N45" s="107"/>
      <c r="O45" s="108"/>
      <c r="P45" s="109"/>
      <c r="Q45" s="109"/>
      <c r="R45" s="119"/>
      <c r="S45" s="109"/>
      <c r="T45" s="109"/>
      <c r="U45" s="110"/>
      <c r="V45" s="111"/>
    </row>
    <row r="46" spans="4:22" ht="16.5" thickTop="1" thickBot="1" x14ac:dyDescent="0.3">
      <c r="D46" s="50"/>
      <c r="E46" s="55"/>
      <c r="F46" s="384" t="s">
        <v>58</v>
      </c>
      <c r="G46" s="414" t="s">
        <v>13</v>
      </c>
      <c r="H46" s="414"/>
      <c r="I46" s="112"/>
      <c r="J46" s="113"/>
      <c r="K46" s="58" t="s">
        <v>14</v>
      </c>
      <c r="L46" s="216"/>
      <c r="M46" s="397"/>
      <c r="N46" s="398"/>
      <c r="O46" s="59" t="s">
        <v>15</v>
      </c>
      <c r="P46" s="60" t="s">
        <v>16</v>
      </c>
      <c r="Q46" s="61" t="s">
        <v>17</v>
      </c>
      <c r="R46" s="120"/>
      <c r="S46" s="61" t="s">
        <v>18</v>
      </c>
      <c r="T46" s="63" t="s">
        <v>19</v>
      </c>
      <c r="U46" s="53"/>
      <c r="V46" s="49"/>
    </row>
    <row r="47" spans="4:22" ht="15.75" thickTop="1" x14ac:dyDescent="0.25">
      <c r="D47" s="50"/>
      <c r="E47" s="64">
        <f>IF(IF(M47="Rép.",0,IF(K47&gt;0,1,0))+IF(M48="Rép.",0,IF(K48&gt;0,1,0))+IF(M49="Rép.",0,IF(K49&gt;0,1,0))&gt;0,1,0)</f>
        <v>0</v>
      </c>
      <c r="F47" s="385"/>
      <c r="G47" s="65"/>
      <c r="H47" s="114" t="s">
        <v>20</v>
      </c>
      <c r="I47" s="115">
        <f>SUM(H47:H47)</f>
        <v>0</v>
      </c>
      <c r="J47" s="68"/>
      <c r="K47" s="69"/>
      <c r="L47" s="70"/>
      <c r="M47" s="71" t="s">
        <v>21</v>
      </c>
      <c r="N47" s="72"/>
      <c r="O47" s="73"/>
      <c r="P47" s="74">
        <f>IF(M47="Rép.",0,IF(K47&gt;=G47,G47*$G$69,K47*$G$69))</f>
        <v>0</v>
      </c>
      <c r="Q47" s="75">
        <f>IF(G47&gt;0,K47*1.2,0)</f>
        <v>0</v>
      </c>
      <c r="R47" s="76">
        <f>IF(K47&gt;=G47,G47*O47,K47*O47)</f>
        <v>0</v>
      </c>
      <c r="S47" s="75">
        <f t="shared" ref="S47:S49" si="15">R47*0.04</f>
        <v>0</v>
      </c>
      <c r="T47" s="78">
        <f>P47+Q47+S47</f>
        <v>0</v>
      </c>
      <c r="U47" s="53"/>
      <c r="V47" s="49"/>
    </row>
    <row r="48" spans="4:22" ht="15.75" thickBot="1" x14ac:dyDescent="0.3">
      <c r="D48" s="50"/>
      <c r="E48" s="79"/>
      <c r="F48" s="386"/>
      <c r="G48" s="86"/>
      <c r="H48" s="273" t="s">
        <v>22</v>
      </c>
      <c r="I48" s="117"/>
      <c r="J48" s="89"/>
      <c r="K48" s="90"/>
      <c r="L48" s="91"/>
      <c r="M48" s="92" t="s">
        <v>21</v>
      </c>
      <c r="N48" s="93"/>
      <c r="O48" s="94"/>
      <c r="P48" s="95">
        <f>IF(M48="Rép.",0,IF(K48&gt;=G48,G48*$G$69,K48*$G$69))</f>
        <v>0</v>
      </c>
      <c r="Q48" s="96">
        <f>IF(G48&gt;0,K48*1.2,0)</f>
        <v>0</v>
      </c>
      <c r="R48" s="97">
        <f>IF(K48&gt;=G48,G48*O48,K48*O48)</f>
        <v>0</v>
      </c>
      <c r="S48" s="98">
        <f t="shared" si="15"/>
        <v>0</v>
      </c>
      <c r="T48" s="99">
        <f t="shared" ref="T48:T49" si="16">P48+Q48+S48</f>
        <v>0</v>
      </c>
      <c r="U48" s="53"/>
      <c r="V48" s="49"/>
    </row>
    <row r="49" spans="4:22" ht="15.75" hidden="1" customHeight="1" thickBot="1" x14ac:dyDescent="0.3">
      <c r="D49" s="50"/>
      <c r="E49" s="79"/>
      <c r="F49" s="244"/>
      <c r="G49" s="245"/>
      <c r="H49" s="246" t="s">
        <v>11</v>
      </c>
      <c r="I49" s="247"/>
      <c r="J49" s="89"/>
      <c r="K49" s="248"/>
      <c r="L49" s="249"/>
      <c r="M49" s="250" t="s">
        <v>21</v>
      </c>
      <c r="N49" s="251"/>
      <c r="O49" s="252"/>
      <c r="P49" s="253">
        <f>IF(M49="Rép.",0,IF(K49&gt;=G49,G49*$G$69,K49*$G$69))</f>
        <v>0</v>
      </c>
      <c r="Q49" s="254">
        <f>IF(G49&gt;0,K49*1.28,0)</f>
        <v>0</v>
      </c>
      <c r="R49" s="255">
        <f>IF(K49&gt;=G49,G49*O49,K49*O49)</f>
        <v>0</v>
      </c>
      <c r="S49" s="256">
        <f t="shared" si="15"/>
        <v>0</v>
      </c>
      <c r="T49" s="257">
        <f t="shared" si="16"/>
        <v>0</v>
      </c>
      <c r="U49" s="53"/>
      <c r="V49" s="49"/>
    </row>
    <row r="50" spans="4:22" s="100" customFormat="1" ht="3" customHeight="1" thickTop="1" thickBot="1" x14ac:dyDescent="0.3">
      <c r="D50" s="50"/>
      <c r="E50" s="101"/>
      <c r="F50" s="118"/>
      <c r="G50" s="103"/>
      <c r="H50" s="104"/>
      <c r="I50" s="105"/>
      <c r="J50" s="106"/>
      <c r="K50" s="107"/>
      <c r="L50" s="107"/>
      <c r="M50" s="107"/>
      <c r="N50" s="107"/>
      <c r="O50" s="108"/>
      <c r="P50" s="109"/>
      <c r="Q50" s="109"/>
      <c r="R50" s="119"/>
      <c r="S50" s="109"/>
      <c r="T50" s="109"/>
      <c r="U50" s="110"/>
      <c r="V50" s="111"/>
    </row>
    <row r="51" spans="4:22" ht="16.5" thickTop="1" thickBot="1" x14ac:dyDescent="0.3">
      <c r="D51" s="50"/>
      <c r="E51" s="55"/>
      <c r="F51" s="384" t="s">
        <v>52</v>
      </c>
      <c r="G51" s="414" t="s">
        <v>13</v>
      </c>
      <c r="H51" s="414"/>
      <c r="I51" s="112"/>
      <c r="J51" s="113"/>
      <c r="K51" s="58" t="s">
        <v>14</v>
      </c>
      <c r="L51" s="216"/>
      <c r="M51" s="397"/>
      <c r="N51" s="398"/>
      <c r="O51" s="59" t="s">
        <v>15</v>
      </c>
      <c r="P51" s="60" t="s">
        <v>16</v>
      </c>
      <c r="Q51" s="164" t="s">
        <v>17</v>
      </c>
      <c r="R51" s="207"/>
      <c r="S51" s="164" t="s">
        <v>18</v>
      </c>
      <c r="T51" s="63" t="s">
        <v>19</v>
      </c>
      <c r="U51" s="53"/>
      <c r="V51" s="49"/>
    </row>
    <row r="52" spans="4:22" ht="15.75" thickTop="1" x14ac:dyDescent="0.25">
      <c r="D52" s="50"/>
      <c r="E52" s="64">
        <f>IF(IF(M52="Rép.",0,IF(K52&gt;0,1,0))+IF(M53="Rép.",0,IF(K53&gt;0,1,0))+IF(M54="Rép.",0,IF(K54&gt;0,1,0))&gt;0,1,0)</f>
        <v>0</v>
      </c>
      <c r="F52" s="385"/>
      <c r="G52" s="65"/>
      <c r="H52" s="114" t="s">
        <v>20</v>
      </c>
      <c r="I52" s="115">
        <f>SUM(H52:H52)</f>
        <v>0</v>
      </c>
      <c r="J52" s="68"/>
      <c r="K52" s="69"/>
      <c r="L52" s="70"/>
      <c r="M52" s="71" t="s">
        <v>21</v>
      </c>
      <c r="N52" s="72"/>
      <c r="O52" s="73"/>
      <c r="P52" s="74">
        <f>IF(M52="Rép.",0,IF(K52&gt;=G52,G52*$G$69,K52*$G$69))</f>
        <v>0</v>
      </c>
      <c r="Q52" s="75">
        <f>IF(G52&gt;0,K52*1.2,0)</f>
        <v>0</v>
      </c>
      <c r="R52" s="76">
        <f>IF(K52&gt;=G52,G52*O52,K52*O52)</f>
        <v>0</v>
      </c>
      <c r="S52" s="75">
        <f t="shared" ref="S52:S54" si="17">R52*0.04</f>
        <v>0</v>
      </c>
      <c r="T52" s="78">
        <f>P52+Q52+S52</f>
        <v>0</v>
      </c>
      <c r="U52" s="53"/>
      <c r="V52" s="49"/>
    </row>
    <row r="53" spans="4:22" ht="15.75" thickBot="1" x14ac:dyDescent="0.3">
      <c r="D53" s="50"/>
      <c r="E53" s="79"/>
      <c r="F53" s="386"/>
      <c r="G53" s="86"/>
      <c r="H53" s="273" t="s">
        <v>22</v>
      </c>
      <c r="I53" s="117"/>
      <c r="J53" s="89"/>
      <c r="K53" s="90"/>
      <c r="L53" s="91"/>
      <c r="M53" s="92" t="s">
        <v>21</v>
      </c>
      <c r="N53" s="93"/>
      <c r="O53" s="94"/>
      <c r="P53" s="95">
        <f>IF(M53="Rép.",0,IF(K53&gt;=G53,G53*$G$69,K53*$G$69))</f>
        <v>0</v>
      </c>
      <c r="Q53" s="96">
        <f>IF(G53&gt;0,K53*1.2,0)</f>
        <v>0</v>
      </c>
      <c r="R53" s="97">
        <f>IF(K53&gt;=G53,G53*O53,K53*O53)</f>
        <v>0</v>
      </c>
      <c r="S53" s="98">
        <f t="shared" si="17"/>
        <v>0</v>
      </c>
      <c r="T53" s="99">
        <f t="shared" ref="T53:T54" si="18">P53+Q53+S53</f>
        <v>0</v>
      </c>
      <c r="U53" s="53"/>
      <c r="V53" s="49"/>
    </row>
    <row r="54" spans="4:22" ht="15.75" hidden="1" customHeight="1" thickBot="1" x14ac:dyDescent="0.3">
      <c r="D54" s="50"/>
      <c r="E54" s="79"/>
      <c r="F54" s="244"/>
      <c r="G54" s="245"/>
      <c r="H54" s="246" t="s">
        <v>11</v>
      </c>
      <c r="I54" s="247"/>
      <c r="J54" s="89"/>
      <c r="K54" s="248"/>
      <c r="L54" s="249"/>
      <c r="M54" s="250" t="s">
        <v>21</v>
      </c>
      <c r="N54" s="251"/>
      <c r="O54" s="252"/>
      <c r="P54" s="253">
        <f>IF(M54="Rép.",0,IF(K54&gt;=G54,G54*$G$69,K54*$G$69))</f>
        <v>0</v>
      </c>
      <c r="Q54" s="254">
        <f>IF(G54&gt;0,K54*1.28,0)</f>
        <v>0</v>
      </c>
      <c r="R54" s="255">
        <f>IF(K54&gt;=G54,G54*O54,K54*O54)</f>
        <v>0</v>
      </c>
      <c r="S54" s="256">
        <f t="shared" si="17"/>
        <v>0</v>
      </c>
      <c r="T54" s="257">
        <f t="shared" si="18"/>
        <v>0</v>
      </c>
      <c r="U54" s="53"/>
      <c r="V54" s="49"/>
    </row>
    <row r="55" spans="4:22" s="100" customFormat="1" ht="3" customHeight="1" thickTop="1" thickBot="1" x14ac:dyDescent="0.3">
      <c r="D55" s="50"/>
      <c r="E55" s="15"/>
      <c r="F55" s="15"/>
      <c r="G55" s="15"/>
      <c r="H55" s="15"/>
      <c r="I55" s="15"/>
      <c r="J55" s="15"/>
      <c r="K55" s="15"/>
      <c r="L55" s="15"/>
      <c r="M55" s="15"/>
      <c r="N55" s="15"/>
      <c r="O55" s="15"/>
      <c r="P55" s="15"/>
      <c r="Q55" s="15"/>
      <c r="R55" s="121"/>
      <c r="S55" s="15"/>
      <c r="T55" s="15"/>
      <c r="U55" s="110"/>
      <c r="V55" s="111"/>
    </row>
    <row r="56" spans="4:22" s="100" customFormat="1" ht="16.5" customHeight="1" thickTop="1" thickBot="1" x14ac:dyDescent="0.3">
      <c r="D56" s="50"/>
      <c r="E56" s="15"/>
      <c r="F56" s="15"/>
      <c r="G56" s="15"/>
      <c r="H56" s="16"/>
      <c r="I56" s="16"/>
      <c r="J56" s="16"/>
      <c r="K56" s="16"/>
      <c r="L56" s="16"/>
      <c r="M56" s="16"/>
      <c r="N56" s="16"/>
      <c r="O56" s="16"/>
      <c r="P56" s="16"/>
      <c r="Q56" s="222" t="s">
        <v>51</v>
      </c>
      <c r="R56" s="223"/>
      <c r="S56" s="224" t="s">
        <v>15</v>
      </c>
      <c r="T56" s="63" t="s">
        <v>19</v>
      </c>
      <c r="U56" s="110"/>
      <c r="V56" s="111"/>
    </row>
    <row r="57" spans="4:22" s="100" customFormat="1" ht="16.5" customHeight="1" thickTop="1" x14ac:dyDescent="0.25">
      <c r="D57" s="50"/>
      <c r="E57" s="15"/>
      <c r="F57" s="15"/>
      <c r="G57" s="15"/>
      <c r="H57" s="387" t="s">
        <v>59</v>
      </c>
      <c r="I57" s="388"/>
      <c r="J57" s="388"/>
      <c r="K57" s="388"/>
      <c r="L57" s="388"/>
      <c r="M57" s="388"/>
      <c r="N57" s="388"/>
      <c r="O57" s="388"/>
      <c r="P57" s="388"/>
      <c r="Q57" s="268"/>
      <c r="R57" s="269"/>
      <c r="S57" s="269"/>
      <c r="T57" s="78" t="str">
        <f t="shared" ref="T57" si="19">IFERROR((S57/Q57)*0.89*40,"")</f>
        <v/>
      </c>
      <c r="U57" s="110"/>
      <c r="V57" s="111"/>
    </row>
    <row r="58" spans="4:22" s="100" customFormat="1" ht="16.5" customHeight="1" x14ac:dyDescent="0.25">
      <c r="D58" s="50"/>
      <c r="E58" s="15"/>
      <c r="F58" s="15"/>
      <c r="G58" s="15"/>
      <c r="H58" s="389" t="s">
        <v>60</v>
      </c>
      <c r="I58" s="390"/>
      <c r="J58" s="390"/>
      <c r="K58" s="390"/>
      <c r="L58" s="390"/>
      <c r="M58" s="390"/>
      <c r="N58" s="390"/>
      <c r="O58" s="390"/>
      <c r="P58" s="390"/>
      <c r="Q58" s="272"/>
      <c r="R58" s="220"/>
      <c r="S58" s="220"/>
      <c r="T58" s="85" t="str">
        <f>IFERROR((S58/Q58)*0.89*40,"")</f>
        <v/>
      </c>
      <c r="U58" s="110"/>
      <c r="V58" s="111"/>
    </row>
    <row r="59" spans="4:22" s="100" customFormat="1" ht="16.5" customHeight="1" x14ac:dyDescent="0.25">
      <c r="D59" s="50"/>
      <c r="E59" s="15"/>
      <c r="F59" s="15"/>
      <c r="G59" s="15"/>
      <c r="H59" s="389" t="s">
        <v>61</v>
      </c>
      <c r="I59" s="390"/>
      <c r="J59" s="390"/>
      <c r="K59" s="390"/>
      <c r="L59" s="390"/>
      <c r="M59" s="390"/>
      <c r="N59" s="390"/>
      <c r="O59" s="390"/>
      <c r="P59" s="390"/>
      <c r="Q59" s="270"/>
      <c r="R59" s="271"/>
      <c r="S59" s="271"/>
      <c r="T59" s="85" t="str">
        <f t="shared" ref="T59:T60" si="20">IFERROR((S59/Q59)*0.89*40,"")</f>
        <v/>
      </c>
      <c r="U59" s="110"/>
      <c r="V59" s="111"/>
    </row>
    <row r="60" spans="4:22" s="100" customFormat="1" ht="16.5" customHeight="1" thickBot="1" x14ac:dyDescent="0.3">
      <c r="D60" s="50"/>
      <c r="E60" s="15"/>
      <c r="F60" s="15"/>
      <c r="G60" s="15"/>
      <c r="H60" s="391" t="s">
        <v>62</v>
      </c>
      <c r="I60" s="392"/>
      <c r="J60" s="392"/>
      <c r="K60" s="392"/>
      <c r="L60" s="392"/>
      <c r="M60" s="392"/>
      <c r="N60" s="392"/>
      <c r="O60" s="392"/>
      <c r="P60" s="392"/>
      <c r="Q60" s="228"/>
      <c r="R60" s="221"/>
      <c r="S60" s="221"/>
      <c r="T60" s="99" t="str">
        <f t="shared" si="20"/>
        <v/>
      </c>
      <c r="U60" s="110"/>
      <c r="V60" s="111"/>
    </row>
    <row r="61" spans="4:22" s="100" customFormat="1" ht="3.75" customHeight="1" thickTop="1" thickBot="1" x14ac:dyDescent="0.3">
      <c r="D61" s="50"/>
      <c r="E61" s="15"/>
      <c r="F61" s="15"/>
      <c r="G61" s="15"/>
      <c r="H61" s="15"/>
      <c r="I61" s="15"/>
      <c r="J61" s="15"/>
      <c r="K61" s="15"/>
      <c r="L61" s="15"/>
      <c r="M61" s="15"/>
      <c r="N61" s="15"/>
      <c r="O61" s="15"/>
      <c r="P61" s="15"/>
      <c r="Q61" s="15"/>
      <c r="R61" s="121"/>
      <c r="S61" s="15"/>
      <c r="T61" s="15"/>
      <c r="U61" s="110"/>
      <c r="V61" s="111"/>
    </row>
    <row r="62" spans="4:22" s="100" customFormat="1" ht="15.75" hidden="1" thickBot="1" x14ac:dyDescent="0.3">
      <c r="D62" s="50"/>
      <c r="E62" s="15"/>
      <c r="F62" s="15"/>
      <c r="G62" s="15"/>
      <c r="H62" s="15"/>
      <c r="I62" s="15"/>
      <c r="J62" s="15"/>
      <c r="K62" s="15"/>
      <c r="L62" s="15"/>
      <c r="M62" s="15"/>
      <c r="N62" s="15"/>
      <c r="O62" s="15"/>
      <c r="P62" s="15"/>
      <c r="Q62" s="15"/>
      <c r="R62" s="121"/>
      <c r="S62" s="16"/>
      <c r="T62" s="16"/>
      <c r="U62" s="110"/>
      <c r="V62" s="111"/>
    </row>
    <row r="63" spans="4:22" ht="15.75" hidden="1" thickBot="1" x14ac:dyDescent="0.3">
      <c r="D63" s="50"/>
      <c r="E63" s="122"/>
      <c r="F63" s="123"/>
      <c r="G63" s="124"/>
      <c r="H63" s="125"/>
      <c r="I63" s="126"/>
      <c r="J63" s="16"/>
      <c r="K63" s="123"/>
      <c r="L63" s="123"/>
      <c r="M63" s="123"/>
      <c r="N63" s="123"/>
      <c r="O63" s="127"/>
      <c r="P63" s="128"/>
      <c r="Q63" s="128"/>
      <c r="R63" s="121"/>
      <c r="S63" s="16"/>
      <c r="T63" s="16"/>
      <c r="U63" s="53"/>
      <c r="V63" s="49"/>
    </row>
    <row r="64" spans="4:22" ht="16.5" hidden="1" thickTop="1" thickBot="1" x14ac:dyDescent="0.3">
      <c r="D64" s="50"/>
      <c r="E64" s="15"/>
      <c r="F64" s="15"/>
      <c r="G64" s="15"/>
      <c r="H64" s="15"/>
      <c r="I64" s="15"/>
      <c r="J64" s="16"/>
      <c r="K64" s="15"/>
      <c r="L64" s="15"/>
      <c r="M64" s="15"/>
      <c r="N64" s="15"/>
      <c r="O64" s="15"/>
      <c r="P64" s="208">
        <f>SUM(P12:P54)</f>
        <v>9</v>
      </c>
      <c r="Q64" s="209">
        <f>SUM(Q12:Q54)</f>
        <v>12</v>
      </c>
      <c r="R64" s="210">
        <f>SUM(R12:R62)</f>
        <v>350</v>
      </c>
      <c r="S64" s="209">
        <f>SUM(S12:S54)</f>
        <v>14</v>
      </c>
      <c r="T64" s="209">
        <f>SUM(T12:T60)</f>
        <v>35</v>
      </c>
      <c r="U64" s="53"/>
      <c r="V64" s="49"/>
    </row>
    <row r="65" spans="4:24" ht="16.5" thickTop="1" thickBot="1" x14ac:dyDescent="0.3">
      <c r="D65" s="50"/>
      <c r="E65" s="130"/>
      <c r="F65" s="131" t="s">
        <v>48</v>
      </c>
      <c r="G65" s="132">
        <f>IF(G67="",SUM(E12:E54),G67)</f>
        <v>2</v>
      </c>
      <c r="H65" s="15"/>
      <c r="I65" s="15"/>
      <c r="J65" s="16"/>
      <c r="K65" s="229">
        <f>SUM(K52:K54,K47:K49,K42:K44,K12:K14,K37:K39,K32:K34,K27:K29,K22:K24,K17:K19,)</f>
        <v>10</v>
      </c>
      <c r="L65" s="134"/>
      <c r="M65" s="135" t="s">
        <v>24</v>
      </c>
      <c r="N65" s="134"/>
      <c r="O65" s="16"/>
      <c r="P65" s="16"/>
      <c r="Q65" s="16"/>
      <c r="R65" s="16"/>
      <c r="S65" s="16"/>
      <c r="T65" s="16"/>
      <c r="U65" s="53"/>
      <c r="V65" s="49"/>
    </row>
    <row r="66" spans="4:24" ht="3" customHeight="1" thickTop="1" thickBot="1" x14ac:dyDescent="0.3">
      <c r="D66" s="50"/>
      <c r="E66" s="64"/>
      <c r="F66" s="126"/>
      <c r="G66" s="15"/>
      <c r="H66" s="15"/>
      <c r="I66" s="15"/>
      <c r="J66" s="16"/>
      <c r="K66" s="123"/>
      <c r="L66" s="123"/>
      <c r="M66" s="123"/>
      <c r="N66" s="123"/>
      <c r="O66" s="16"/>
      <c r="P66" s="128"/>
      <c r="Q66" s="128"/>
      <c r="R66" s="128"/>
      <c r="S66" s="128"/>
      <c r="T66" s="128"/>
      <c r="U66" s="53"/>
      <c r="V66" s="49"/>
    </row>
    <row r="67" spans="4:24" ht="16.5" thickTop="1" thickBot="1" x14ac:dyDescent="0.3">
      <c r="D67" s="50"/>
      <c r="E67" s="79"/>
      <c r="F67" s="131" t="s">
        <v>50</v>
      </c>
      <c r="G67" s="219"/>
      <c r="H67" s="15"/>
      <c r="I67" s="15"/>
      <c r="J67" s="16"/>
      <c r="K67" s="133">
        <f>IF(K68="",SUM(MAX(O52:O54),MAX(O47:O49),MAX(O42:O44),MAX(O32:O34),MAX(O27:O29),MAX(O37:O39),MAX(O22:O24),MAX(O17:O19),MAX(O12:O14)),K68)</f>
        <v>70</v>
      </c>
      <c r="L67" s="134"/>
      <c r="M67" s="217" t="s">
        <v>26</v>
      </c>
      <c r="N67" s="134"/>
      <c r="O67" s="16"/>
      <c r="P67" s="15"/>
      <c r="Q67" s="16"/>
      <c r="R67" s="16"/>
      <c r="S67" s="137" t="s">
        <v>27</v>
      </c>
      <c r="T67" s="137" t="s">
        <v>19</v>
      </c>
      <c r="U67" s="53"/>
      <c r="V67" s="49"/>
    </row>
    <row r="68" spans="4:24" ht="16.5" thickTop="1" thickBot="1" x14ac:dyDescent="0.3">
      <c r="D68" s="50"/>
      <c r="E68" s="122"/>
      <c r="F68" s="15"/>
      <c r="G68" s="15"/>
      <c r="H68" s="15"/>
      <c r="I68" s="15"/>
      <c r="K68" s="138"/>
      <c r="M68" s="135" t="s">
        <v>28</v>
      </c>
      <c r="N68" s="139"/>
      <c r="O68" s="16"/>
      <c r="P68" s="30"/>
      <c r="Q68" s="140" t="s">
        <v>29</v>
      </c>
      <c r="R68" s="129"/>
      <c r="S68" s="141">
        <f>IF(R64&gt;415,R64-415,0)</f>
        <v>0</v>
      </c>
      <c r="T68" s="142">
        <f>S68*0.03</f>
        <v>0</v>
      </c>
      <c r="U68" s="53"/>
      <c r="V68" s="49"/>
    </row>
    <row r="69" spans="4:24" ht="16.5" thickTop="1" thickBot="1" x14ac:dyDescent="0.3">
      <c r="D69" s="50"/>
      <c r="E69" s="15"/>
      <c r="F69" s="136" t="s">
        <v>25</v>
      </c>
      <c r="G69" s="132">
        <f>IF(G67="",IF(G65&gt;=4,1.75,(IF(G65=3,1.1,0.9))),IF(G67&gt;=4,1.75,(IF(G67=3,1.1,0.9))))</f>
        <v>0.9</v>
      </c>
      <c r="H69" s="15"/>
      <c r="I69" s="15"/>
      <c r="J69" s="16"/>
      <c r="K69" s="133">
        <f>R64</f>
        <v>350</v>
      </c>
      <c r="L69" s="139"/>
      <c r="M69" s="143" t="s">
        <v>18</v>
      </c>
      <c r="N69" s="15"/>
      <c r="O69" s="15"/>
      <c r="P69" s="128"/>
      <c r="Q69" s="144" t="s">
        <v>31</v>
      </c>
      <c r="R69" s="128"/>
      <c r="S69" s="145">
        <f>IF(K68="",IF((K67-160)&lt;1,0,K67-160),IF(K68-160&lt;1,0,K68-160))</f>
        <v>0</v>
      </c>
      <c r="T69" s="146">
        <f>(S69^2)*0.1</f>
        <v>0</v>
      </c>
      <c r="U69" s="53"/>
      <c r="V69" s="49"/>
    </row>
    <row r="70" spans="4:24" ht="16.5" thickTop="1" thickBot="1" x14ac:dyDescent="0.3">
      <c r="D70" s="50"/>
      <c r="E70" s="123"/>
      <c r="F70" s="126"/>
      <c r="G70" s="123" t="s">
        <v>19</v>
      </c>
      <c r="H70" s="123" t="s">
        <v>30</v>
      </c>
      <c r="I70" s="15"/>
      <c r="J70" s="16"/>
      <c r="K70" s="15"/>
      <c r="L70" s="15"/>
      <c r="M70" s="15"/>
      <c r="N70" s="15"/>
      <c r="O70" s="15"/>
      <c r="P70" s="15"/>
      <c r="Q70" s="149" t="s">
        <v>33</v>
      </c>
      <c r="R70" s="150"/>
      <c r="S70" s="151">
        <f>IF(K68="",IF((K67&lt;75),0,K67),IF(K68&lt;75,0,K68))</f>
        <v>0</v>
      </c>
      <c r="T70" s="152">
        <f>(S70)*0.01</f>
        <v>0</v>
      </c>
      <c r="U70" s="53"/>
      <c r="V70" s="49"/>
    </row>
    <row r="71" spans="4:24" ht="16.5" thickTop="1" thickBot="1" x14ac:dyDescent="0.3">
      <c r="D71" s="50"/>
      <c r="E71" s="15"/>
      <c r="F71" s="131" t="s">
        <v>32</v>
      </c>
      <c r="G71" s="147"/>
      <c r="H71" s="148"/>
      <c r="I71" s="15"/>
      <c r="J71" s="16"/>
      <c r="K71" s="15"/>
      <c r="L71" s="15"/>
      <c r="M71" s="15"/>
      <c r="N71" s="15"/>
      <c r="O71" s="16"/>
      <c r="P71" s="16"/>
      <c r="Q71" s="16"/>
      <c r="R71" s="128"/>
      <c r="S71" s="153" t="s">
        <v>32</v>
      </c>
      <c r="T71" s="154">
        <f>IF(G71="",H71*40,G71)</f>
        <v>0</v>
      </c>
      <c r="U71" s="53"/>
      <c r="V71" s="49"/>
    </row>
    <row r="72" spans="4:24" ht="3.75" customHeight="1" thickTop="1" thickBot="1" x14ac:dyDescent="0.3">
      <c r="D72" s="50"/>
      <c r="E72" s="15"/>
      <c r="F72" s="15"/>
      <c r="G72" s="15"/>
      <c r="H72" s="15"/>
      <c r="I72" s="15"/>
      <c r="J72" s="15"/>
      <c r="K72" s="15"/>
      <c r="L72" s="15"/>
      <c r="M72" s="15"/>
      <c r="N72" s="15"/>
      <c r="O72" s="15"/>
      <c r="P72" s="15"/>
      <c r="Q72" s="15"/>
      <c r="R72" s="15"/>
      <c r="S72" s="35"/>
      <c r="T72" s="155"/>
      <c r="U72" s="53"/>
      <c r="V72" s="49"/>
    </row>
    <row r="73" spans="4:24" ht="16.5" thickTop="1" thickBot="1" x14ac:dyDescent="0.3">
      <c r="D73" s="50"/>
      <c r="E73" s="15"/>
      <c r="F73" s="15"/>
      <c r="G73" s="15"/>
      <c r="H73" s="15"/>
      <c r="I73" s="15"/>
      <c r="J73" s="16"/>
      <c r="K73" s="15"/>
      <c r="L73" s="15"/>
      <c r="M73" s="15"/>
      <c r="N73" s="15"/>
      <c r="O73" s="15"/>
      <c r="P73" s="410" t="s">
        <v>34</v>
      </c>
      <c r="Q73" s="411"/>
      <c r="R73" s="411"/>
      <c r="S73" s="415"/>
      <c r="T73" s="274">
        <f>SUM(T64:T71)</f>
        <v>35</v>
      </c>
      <c r="U73" s="53"/>
      <c r="V73" s="49"/>
      <c r="X73" s="54" t="str">
        <f>IF(T73&gt;55,"Le Collège ne peut pas vous attribuer une charge individulle qui excède 55 unités à la sesion d'automne",IF(T73&gt;44,"Si vous enseignez uniquement à l'automne, votre charge additonnelle sera de : "&amp;ROUND((T73-44)*15/3,2)&amp;" périodes",""))</f>
        <v/>
      </c>
    </row>
    <row r="74" spans="4:24" ht="4.9000000000000004" customHeight="1" thickTop="1" thickBot="1" x14ac:dyDescent="0.3">
      <c r="D74" s="156"/>
      <c r="E74" s="35"/>
      <c r="F74" s="35"/>
      <c r="G74" s="35"/>
      <c r="H74" s="35"/>
      <c r="I74" s="35"/>
      <c r="J74" s="36"/>
      <c r="K74" s="35"/>
      <c r="L74" s="35"/>
      <c r="M74" s="35"/>
      <c r="N74" s="35"/>
      <c r="O74" s="35"/>
      <c r="P74" s="157"/>
      <c r="Q74" s="157"/>
      <c r="R74" s="157"/>
      <c r="S74" s="157"/>
      <c r="T74" s="158"/>
      <c r="U74" s="40"/>
      <c r="V74" s="49"/>
    </row>
    <row r="75" spans="4:24" ht="7.5" customHeight="1" thickTop="1" thickBot="1" x14ac:dyDescent="0.3">
      <c r="D75" s="240"/>
      <c r="E75" s="240"/>
      <c r="F75" s="240"/>
      <c r="G75" s="240"/>
      <c r="H75" s="240"/>
      <c r="I75" s="240"/>
      <c r="J75" s="240"/>
      <c r="K75" s="240"/>
      <c r="L75" s="240"/>
      <c r="M75" s="240"/>
      <c r="N75" s="240"/>
      <c r="O75" s="240"/>
      <c r="P75" s="240"/>
      <c r="Q75" s="240"/>
      <c r="R75" s="240"/>
      <c r="S75" s="240"/>
      <c r="T75" s="240"/>
    </row>
    <row r="76" spans="4:24" ht="16.5" thickTop="1" thickBot="1" x14ac:dyDescent="0.3">
      <c r="D76" s="230"/>
      <c r="E76" s="231"/>
      <c r="F76" s="231"/>
      <c r="G76" s="231"/>
      <c r="H76" s="231"/>
      <c r="I76" s="231"/>
      <c r="J76" s="231"/>
      <c r="K76" s="231"/>
      <c r="L76" s="231"/>
      <c r="M76" s="231"/>
      <c r="N76" s="231"/>
      <c r="O76" s="231"/>
      <c r="P76" s="231"/>
      <c r="Q76" s="231"/>
      <c r="R76" s="231"/>
      <c r="S76" s="231"/>
      <c r="T76" s="231"/>
      <c r="U76" s="160"/>
    </row>
    <row r="77" spans="4:24" ht="16.5" thickTop="1" thickBot="1" x14ac:dyDescent="0.3">
      <c r="D77" s="161"/>
      <c r="E77" s="30"/>
      <c r="F77" s="393" t="s">
        <v>35</v>
      </c>
      <c r="G77" s="394"/>
      <c r="H77" s="399"/>
      <c r="I77" s="51"/>
      <c r="J77" s="52"/>
      <c r="K77" s="400" t="s">
        <v>10</v>
      </c>
      <c r="L77" s="400"/>
      <c r="M77" s="400"/>
      <c r="N77" s="400"/>
      <c r="O77" s="400"/>
      <c r="P77" s="401" t="s">
        <v>49</v>
      </c>
      <c r="Q77" s="400"/>
      <c r="R77" s="400"/>
      <c r="S77" s="400"/>
      <c r="T77" s="402"/>
      <c r="U77" s="232"/>
    </row>
    <row r="78" spans="4:24" ht="4.5" customHeight="1" thickTop="1" thickBot="1" x14ac:dyDescent="0.3">
      <c r="D78" s="161"/>
      <c r="E78" s="163"/>
      <c r="F78" s="163"/>
      <c r="G78" s="163"/>
      <c r="H78" s="163"/>
      <c r="I78" s="163"/>
      <c r="J78" s="163"/>
      <c r="K78" s="163"/>
      <c r="L78" s="163"/>
      <c r="M78" s="163"/>
      <c r="N78" s="163"/>
      <c r="O78" s="163"/>
      <c r="P78" s="163"/>
      <c r="Q78" s="163"/>
      <c r="R78" s="163"/>
      <c r="S78" s="163"/>
      <c r="T78" s="163"/>
      <c r="U78" s="232"/>
    </row>
    <row r="79" spans="4:24" ht="16.5" thickTop="1" thickBot="1" x14ac:dyDescent="0.3">
      <c r="D79" s="161"/>
      <c r="E79" s="55"/>
      <c r="F79" s="384" t="s">
        <v>63</v>
      </c>
      <c r="G79" s="403" t="s">
        <v>13</v>
      </c>
      <c r="H79" s="396"/>
      <c r="I79" s="56"/>
      <c r="J79" s="57"/>
      <c r="K79" s="58" t="s">
        <v>14</v>
      </c>
      <c r="L79" s="216"/>
      <c r="M79" s="397"/>
      <c r="N79" s="398"/>
      <c r="O79" s="59" t="s">
        <v>15</v>
      </c>
      <c r="P79" s="60" t="s">
        <v>16</v>
      </c>
      <c r="Q79" s="61" t="s">
        <v>17</v>
      </c>
      <c r="R79" s="62"/>
      <c r="S79" s="61" t="s">
        <v>18</v>
      </c>
      <c r="T79" s="63" t="s">
        <v>19</v>
      </c>
      <c r="U79" s="232"/>
    </row>
    <row r="80" spans="4:24" ht="15.75" thickTop="1" x14ac:dyDescent="0.25">
      <c r="D80" s="161"/>
      <c r="E80" s="64">
        <f>IF(IF(M80="Rép.",0,IF(K80&gt;0,1,0))+IF(M81="Rép.",0,IF(K81&gt;0,1,0))+IF(M82="Rép.",0,IF(K82&gt;0,1,0))&gt;0,1,0)</f>
        <v>1</v>
      </c>
      <c r="F80" s="385"/>
      <c r="G80" s="65">
        <v>3</v>
      </c>
      <c r="H80" s="166" t="s">
        <v>20</v>
      </c>
      <c r="I80" s="67">
        <f>SUM(H80:H80)</f>
        <v>0</v>
      </c>
      <c r="J80" s="68"/>
      <c r="K80" s="69">
        <v>3</v>
      </c>
      <c r="L80" s="70"/>
      <c r="M80" s="71" t="s">
        <v>21</v>
      </c>
      <c r="N80" s="72"/>
      <c r="O80" s="73">
        <v>33</v>
      </c>
      <c r="P80" s="74">
        <f>IF(M80="Rép.",0,IF(K80&gt;=G80,G80*$G$137,K80*$G$137))</f>
        <v>2.7</v>
      </c>
      <c r="Q80" s="75">
        <f>IF(G80&gt;0,K80*1.2,0)</f>
        <v>3.5999999999999996</v>
      </c>
      <c r="R80" s="76">
        <f>IF(K80&gt;=G80,G80*O80,K80*O80)</f>
        <v>99</v>
      </c>
      <c r="S80" s="77">
        <f t="shared" ref="S80" si="21">R80*0.04</f>
        <v>3.96</v>
      </c>
      <c r="T80" s="78">
        <f>P80+Q80+S80</f>
        <v>10.26</v>
      </c>
      <c r="U80" s="232"/>
      <c r="X80" s="54" t="str">
        <f>(IF(T76&gt;85,"La CI maximale est atteinte, votre charge additionnelle représente "&amp;ROUND((T76-85)*15/3,2)&amp;" périodes de cours.",""))</f>
        <v/>
      </c>
    </row>
    <row r="81" spans="4:21" ht="15.75" thickBot="1" x14ac:dyDescent="0.3">
      <c r="D81" s="161"/>
      <c r="E81" s="79"/>
      <c r="F81" s="386"/>
      <c r="G81" s="86"/>
      <c r="H81" s="258" t="s">
        <v>22</v>
      </c>
      <c r="I81" s="88"/>
      <c r="J81" s="89"/>
      <c r="K81" s="90"/>
      <c r="L81" s="91"/>
      <c r="M81" s="92" t="s">
        <v>21</v>
      </c>
      <c r="N81" s="93"/>
      <c r="O81" s="94"/>
      <c r="P81" s="95">
        <f>IF(M81="Rép.",0,IF(K81&gt;=G81,G81*$G$137,K81*$G$137))</f>
        <v>0</v>
      </c>
      <c r="Q81" s="96">
        <f>IF(G81&gt;0,K81*1.2,0)</f>
        <v>0</v>
      </c>
      <c r="R81" s="97">
        <f>IF(K81&gt;=G81,G81*O81,K81*O81)</f>
        <v>0</v>
      </c>
      <c r="S81" s="98">
        <f>R81*0.04</f>
        <v>0</v>
      </c>
      <c r="T81" s="99">
        <f t="shared" ref="T81:T82" si="22">P81+Q81+S81</f>
        <v>0</v>
      </c>
      <c r="U81" s="232"/>
    </row>
    <row r="82" spans="4:21" ht="0.75" customHeight="1" thickTop="1" thickBot="1" x14ac:dyDescent="0.3">
      <c r="D82" s="161"/>
      <c r="E82" s="79"/>
      <c r="F82" s="244"/>
      <c r="G82" s="245"/>
      <c r="H82" s="246" t="s">
        <v>11</v>
      </c>
      <c r="I82" s="267"/>
      <c r="J82" s="89"/>
      <c r="K82" s="248"/>
      <c r="L82" s="249"/>
      <c r="M82" s="250" t="s">
        <v>21</v>
      </c>
      <c r="N82" s="251"/>
      <c r="O82" s="252"/>
      <c r="P82" s="253">
        <f>IF(M82="Rép.",0,IF(K82&gt;=G82,G82*$G$69,K82*$G$69))</f>
        <v>0</v>
      </c>
      <c r="Q82" s="254">
        <f>IF(G82&gt;0,K82*1.28,0)</f>
        <v>0</v>
      </c>
      <c r="R82" s="255">
        <f>IF(K82&gt;=G82,G82*O82,K82*O82)</f>
        <v>0</v>
      </c>
      <c r="S82" s="256">
        <f t="shared" ref="S82" si="23">R82*0.04</f>
        <v>0</v>
      </c>
      <c r="T82" s="257">
        <f t="shared" si="22"/>
        <v>0</v>
      </c>
      <c r="U82" s="232"/>
    </row>
    <row r="83" spans="4:21" ht="4.5" customHeight="1" thickTop="1" thickBot="1" x14ac:dyDescent="0.3">
      <c r="D83" s="161"/>
      <c r="E83" s="101"/>
      <c r="F83" s="102"/>
      <c r="G83" s="169"/>
      <c r="H83" s="170"/>
      <c r="I83" s="171"/>
      <c r="J83" s="172"/>
      <c r="K83" s="173"/>
      <c r="L83" s="173"/>
      <c r="M83" s="173"/>
      <c r="N83" s="173"/>
      <c r="O83" s="174"/>
      <c r="P83" s="175"/>
      <c r="Q83" s="175"/>
      <c r="R83" s="175"/>
      <c r="S83" s="175"/>
      <c r="T83" s="175"/>
      <c r="U83" s="233"/>
    </row>
    <row r="84" spans="4:21" ht="16.5" thickTop="1" thickBot="1" x14ac:dyDescent="0.3">
      <c r="D84" s="161"/>
      <c r="E84" s="55"/>
      <c r="F84" s="384" t="s">
        <v>63</v>
      </c>
      <c r="G84" s="396" t="s">
        <v>13</v>
      </c>
      <c r="H84" s="396"/>
      <c r="I84" s="112"/>
      <c r="J84" s="113"/>
      <c r="K84" s="58" t="s">
        <v>14</v>
      </c>
      <c r="L84" s="216"/>
      <c r="M84" s="397"/>
      <c r="N84" s="398"/>
      <c r="O84" s="59" t="s">
        <v>15</v>
      </c>
      <c r="P84" s="60" t="s">
        <v>16</v>
      </c>
      <c r="Q84" s="164" t="s">
        <v>17</v>
      </c>
      <c r="R84" s="165"/>
      <c r="S84" s="164" t="s">
        <v>18</v>
      </c>
      <c r="T84" s="63" t="s">
        <v>19</v>
      </c>
      <c r="U84" s="232"/>
    </row>
    <row r="85" spans="4:21" ht="15.75" thickTop="1" x14ac:dyDescent="0.25">
      <c r="D85" s="161"/>
      <c r="E85" s="64">
        <f>IF(IF(M85="Rép.",0,IF(K85&gt;0,1,0))+IF(M86="Rép.",0,IF(K86&gt;0,1,0))+IF(M87="Rép.",0,IF(K87&gt;0,1,0))&gt;0,1,0)</f>
        <v>0</v>
      </c>
      <c r="F85" s="385"/>
      <c r="G85" s="65">
        <v>3</v>
      </c>
      <c r="H85" s="176" t="s">
        <v>20</v>
      </c>
      <c r="I85" s="115">
        <f>SUM(H85:H85)</f>
        <v>0</v>
      </c>
      <c r="J85" s="68"/>
      <c r="K85" s="69">
        <v>3</v>
      </c>
      <c r="L85" s="70"/>
      <c r="M85" s="71" t="s">
        <v>23</v>
      </c>
      <c r="N85" s="72"/>
      <c r="O85" s="73">
        <v>33</v>
      </c>
      <c r="P85" s="74">
        <f>IF(M85="Rép.",0,IF(K85&gt;=G85,G85*$G$137,K85*$G$137))</f>
        <v>0</v>
      </c>
      <c r="Q85" s="75">
        <f>IF(G85&gt;0,K85*1.2,0)</f>
        <v>3.5999999999999996</v>
      </c>
      <c r="R85" s="76">
        <f>IF(K85&gt;=G85,G85*O85,K85*O85)</f>
        <v>99</v>
      </c>
      <c r="S85" s="75">
        <f t="shared" ref="S85:S87" si="24">R85*0.04</f>
        <v>3.96</v>
      </c>
      <c r="T85" s="78">
        <f>P85+Q85+S85</f>
        <v>7.56</v>
      </c>
      <c r="U85" s="232"/>
    </row>
    <row r="86" spans="4:21" ht="15.75" thickBot="1" x14ac:dyDescent="0.3">
      <c r="D86" s="161"/>
      <c r="E86" s="79"/>
      <c r="F86" s="386"/>
      <c r="G86" s="259"/>
      <c r="H86" s="260" t="s">
        <v>22</v>
      </c>
      <c r="I86" s="261"/>
      <c r="J86" s="68"/>
      <c r="K86" s="90"/>
      <c r="L86" s="91"/>
      <c r="M86" s="92" t="s">
        <v>21</v>
      </c>
      <c r="N86" s="93"/>
      <c r="O86" s="94"/>
      <c r="P86" s="262">
        <f>IF(M86="Rép.",0,IF(K86&gt;=G86,G86*$G$137,K86*$G$137))</f>
        <v>0</v>
      </c>
      <c r="Q86" s="263">
        <f>IF(G86&gt;0,K86*1.2,0)</f>
        <v>0</v>
      </c>
      <c r="R86" s="264">
        <f>IF(K86&gt;=G86,G86*O86,K86*O86)</f>
        <v>0</v>
      </c>
      <c r="S86" s="265">
        <f t="shared" si="24"/>
        <v>0</v>
      </c>
      <c r="T86" s="266">
        <f t="shared" ref="T86:T87" si="25">P86+Q86+S86</f>
        <v>0</v>
      </c>
      <c r="U86" s="232"/>
    </row>
    <row r="87" spans="4:21" ht="0.75" customHeight="1" thickTop="1" thickBot="1" x14ac:dyDescent="0.3">
      <c r="D87" s="161"/>
      <c r="E87" s="79"/>
      <c r="F87" s="244"/>
      <c r="G87" s="245"/>
      <c r="H87" s="246" t="s">
        <v>11</v>
      </c>
      <c r="I87" s="247"/>
      <c r="J87" s="89"/>
      <c r="K87" s="248"/>
      <c r="L87" s="249"/>
      <c r="M87" s="250" t="s">
        <v>23</v>
      </c>
      <c r="N87" s="251"/>
      <c r="O87" s="252"/>
      <c r="P87" s="253">
        <f>IF(M87="Rép.",0,IF(K87&gt;=G87,G87*$G$69,K87*$G$69))</f>
        <v>0</v>
      </c>
      <c r="Q87" s="254">
        <f>IF(G87&gt;0,K87*1.28,0)</f>
        <v>0</v>
      </c>
      <c r="R87" s="255">
        <f>IF(K87&gt;=G87,G87*O87,K87*O87)</f>
        <v>0</v>
      </c>
      <c r="S87" s="256">
        <f t="shared" si="24"/>
        <v>0</v>
      </c>
      <c r="T87" s="257">
        <f t="shared" si="25"/>
        <v>0</v>
      </c>
      <c r="U87" s="232"/>
    </row>
    <row r="88" spans="4:21" ht="4.5" customHeight="1" thickTop="1" thickBot="1" x14ac:dyDescent="0.3">
      <c r="D88" s="161"/>
      <c r="E88" s="168"/>
      <c r="F88" s="102"/>
      <c r="G88" s="169"/>
      <c r="H88" s="170"/>
      <c r="I88" s="171"/>
      <c r="J88" s="172"/>
      <c r="K88" s="173"/>
      <c r="L88" s="173"/>
      <c r="M88" s="173"/>
      <c r="N88" s="173"/>
      <c r="O88" s="174"/>
      <c r="P88" s="175"/>
      <c r="Q88" s="175"/>
      <c r="R88" s="175"/>
      <c r="S88" s="175"/>
      <c r="T88" s="175"/>
      <c r="U88" s="233"/>
    </row>
    <row r="89" spans="4:21" ht="16.5" thickTop="1" thickBot="1" x14ac:dyDescent="0.3">
      <c r="D89" s="161"/>
      <c r="E89" s="55"/>
      <c r="F89" s="384" t="s">
        <v>67</v>
      </c>
      <c r="G89" s="396" t="s">
        <v>13</v>
      </c>
      <c r="H89" s="396"/>
      <c r="I89" s="112"/>
      <c r="J89" s="113"/>
      <c r="K89" s="58" t="s">
        <v>14</v>
      </c>
      <c r="L89" s="216"/>
      <c r="M89" s="397"/>
      <c r="N89" s="398"/>
      <c r="O89" s="59" t="s">
        <v>15</v>
      </c>
      <c r="P89" s="60" t="s">
        <v>16</v>
      </c>
      <c r="Q89" s="164" t="s">
        <v>17</v>
      </c>
      <c r="R89" s="165"/>
      <c r="S89" s="164" t="s">
        <v>18</v>
      </c>
      <c r="T89" s="63" t="s">
        <v>19</v>
      </c>
      <c r="U89" s="232"/>
    </row>
    <row r="90" spans="4:21" ht="15.75" thickTop="1" x14ac:dyDescent="0.25">
      <c r="D90" s="161"/>
      <c r="E90" s="64">
        <f>IF(IF(M90="Rép.",0,IF(K90&gt;0,1,0))+IF(M91="Rép.",0,IF(K91&gt;0,1,0))+IF(M92="Rép.",0,IF(K92&gt;0,1,0))&gt;0,1,0)</f>
        <v>1</v>
      </c>
      <c r="F90" s="385"/>
      <c r="G90" s="65">
        <v>3</v>
      </c>
      <c r="H90" s="176" t="s">
        <v>20</v>
      </c>
      <c r="I90" s="115">
        <f>SUM(H90:H90)</f>
        <v>0</v>
      </c>
      <c r="J90" s="68"/>
      <c r="K90" s="69">
        <v>3</v>
      </c>
      <c r="L90" s="70"/>
      <c r="M90" s="71" t="s">
        <v>21</v>
      </c>
      <c r="N90" s="72"/>
      <c r="O90" s="73">
        <v>35</v>
      </c>
      <c r="P90" s="74">
        <f t="shared" ref="P90:P91" si="26">IF(M90="Rép.",0,IF(K90&gt;=G90,G90*$G$137,K90*$G$137))</f>
        <v>2.7</v>
      </c>
      <c r="Q90" s="75">
        <f>IF(G90&gt;0,K90*1.2,0)</f>
        <v>3.5999999999999996</v>
      </c>
      <c r="R90" s="76">
        <f>IF(K90&gt;=G90,G90*O90,K90*O90)</f>
        <v>105</v>
      </c>
      <c r="S90" s="75">
        <f t="shared" ref="S90:S92" si="27">R90*0.04</f>
        <v>4.2</v>
      </c>
      <c r="T90" s="78">
        <f>P90+Q90+S90</f>
        <v>10.5</v>
      </c>
      <c r="U90" s="232"/>
    </row>
    <row r="91" spans="4:21" ht="15.75" thickBot="1" x14ac:dyDescent="0.3">
      <c r="D91" s="161"/>
      <c r="E91" s="79"/>
      <c r="F91" s="386"/>
      <c r="G91" s="86"/>
      <c r="H91" s="258" t="s">
        <v>22</v>
      </c>
      <c r="I91" s="117"/>
      <c r="J91" s="89"/>
      <c r="K91" s="90"/>
      <c r="L91" s="91"/>
      <c r="M91" s="92" t="s">
        <v>21</v>
      </c>
      <c r="N91" s="93"/>
      <c r="O91" s="94"/>
      <c r="P91" s="95">
        <f t="shared" si="26"/>
        <v>0</v>
      </c>
      <c r="Q91" s="96">
        <f>IF(G91&gt;0,K91*1.2,0)</f>
        <v>0</v>
      </c>
      <c r="R91" s="97">
        <f>IF(K91&gt;=G91,G91*O91,K91*O91)</f>
        <v>0</v>
      </c>
      <c r="S91" s="98">
        <f t="shared" si="27"/>
        <v>0</v>
      </c>
      <c r="T91" s="99">
        <f t="shared" ref="T91:T92" si="28">P91+Q91+S91</f>
        <v>0</v>
      </c>
      <c r="U91" s="232"/>
    </row>
    <row r="92" spans="4:21" ht="0.75" customHeight="1" thickTop="1" thickBot="1" x14ac:dyDescent="0.3">
      <c r="D92" s="161"/>
      <c r="E92" s="79"/>
      <c r="F92" s="244"/>
      <c r="G92" s="245"/>
      <c r="H92" s="246" t="s">
        <v>11</v>
      </c>
      <c r="I92" s="247"/>
      <c r="J92" s="89"/>
      <c r="K92" s="248"/>
      <c r="L92" s="249"/>
      <c r="M92" s="250" t="s">
        <v>21</v>
      </c>
      <c r="N92" s="251"/>
      <c r="O92" s="252"/>
      <c r="P92" s="253">
        <f>IF(M92="Rép.",0,IF(K92&gt;=G92,G92*$G$69,K92*$G$69))</f>
        <v>0</v>
      </c>
      <c r="Q92" s="254">
        <f>IF(G92&gt;0,K92*1.28,0)</f>
        <v>0</v>
      </c>
      <c r="R92" s="255">
        <f>IF(K92&gt;=G92,G92*O92,K92*O92)</f>
        <v>0</v>
      </c>
      <c r="S92" s="256">
        <f t="shared" si="27"/>
        <v>0</v>
      </c>
      <c r="T92" s="257">
        <f t="shared" si="28"/>
        <v>0</v>
      </c>
      <c r="U92" s="232"/>
    </row>
    <row r="93" spans="4:21" ht="4.5" customHeight="1" thickTop="1" thickBot="1" x14ac:dyDescent="0.3">
      <c r="D93" s="161"/>
      <c r="E93" s="101"/>
      <c r="F93" s="102"/>
      <c r="G93" s="169"/>
      <c r="H93" s="170"/>
      <c r="I93" s="171"/>
      <c r="J93" s="172"/>
      <c r="K93" s="173"/>
      <c r="L93" s="173"/>
      <c r="M93" s="173"/>
      <c r="N93" s="173"/>
      <c r="O93" s="174"/>
      <c r="P93" s="175"/>
      <c r="Q93" s="175"/>
      <c r="R93" s="175"/>
      <c r="S93" s="175"/>
      <c r="T93" s="175"/>
      <c r="U93" s="233"/>
    </row>
    <row r="94" spans="4:21" ht="16.5" thickTop="1" thickBot="1" x14ac:dyDescent="0.3">
      <c r="D94" s="161"/>
      <c r="E94" s="55"/>
      <c r="F94" s="384" t="s">
        <v>67</v>
      </c>
      <c r="G94" s="396" t="s">
        <v>13</v>
      </c>
      <c r="H94" s="396"/>
      <c r="I94" s="112"/>
      <c r="J94" s="113"/>
      <c r="K94" s="58" t="s">
        <v>14</v>
      </c>
      <c r="L94" s="216"/>
      <c r="M94" s="397"/>
      <c r="N94" s="398"/>
      <c r="O94" s="59" t="s">
        <v>15</v>
      </c>
      <c r="P94" s="60" t="s">
        <v>16</v>
      </c>
      <c r="Q94" s="164" t="s">
        <v>17</v>
      </c>
      <c r="R94" s="165"/>
      <c r="S94" s="164" t="s">
        <v>18</v>
      </c>
      <c r="T94" s="63" t="s">
        <v>19</v>
      </c>
      <c r="U94" s="232"/>
    </row>
    <row r="95" spans="4:21" ht="15.75" thickTop="1" x14ac:dyDescent="0.25">
      <c r="D95" s="161"/>
      <c r="E95" s="64">
        <f>IF(IF(M95="Rép.",0,IF(K95&gt;0,1,0))+IF(M96="Rép.",0,IF(K96&gt;0,1,0))+IF(M97="Rép.",0,IF(K97&gt;0,1,0))&gt;0,1,0)</f>
        <v>0</v>
      </c>
      <c r="F95" s="385"/>
      <c r="G95" s="65">
        <v>3</v>
      </c>
      <c r="H95" s="176" t="s">
        <v>20</v>
      </c>
      <c r="I95" s="115">
        <f>SUM(H95:H95)</f>
        <v>0</v>
      </c>
      <c r="J95" s="68"/>
      <c r="K95" s="69">
        <v>3</v>
      </c>
      <c r="L95" s="70"/>
      <c r="M95" s="71" t="s">
        <v>23</v>
      </c>
      <c r="N95" s="72"/>
      <c r="O95" s="73">
        <v>34</v>
      </c>
      <c r="P95" s="74">
        <f t="shared" ref="P95:P96" si="29">IF(M95="Rép.",0,IF(K95&gt;=G95,G95*$G$137,K95*$G$137))</f>
        <v>0</v>
      </c>
      <c r="Q95" s="75">
        <f>IF(G95&gt;0,K95*1.2,0)</f>
        <v>3.5999999999999996</v>
      </c>
      <c r="R95" s="76">
        <f>IF(K95&gt;=G95,G95*O95,K95*O95)</f>
        <v>102</v>
      </c>
      <c r="S95" s="75">
        <f t="shared" ref="S95:S97" si="30">R95*0.04</f>
        <v>4.08</v>
      </c>
      <c r="T95" s="78">
        <f>P95+Q95+S95</f>
        <v>7.68</v>
      </c>
      <c r="U95" s="232"/>
    </row>
    <row r="96" spans="4:21" ht="15.75" thickBot="1" x14ac:dyDescent="0.3">
      <c r="D96" s="161"/>
      <c r="E96" s="79"/>
      <c r="F96" s="386"/>
      <c r="G96" s="86"/>
      <c r="H96" s="258" t="s">
        <v>22</v>
      </c>
      <c r="I96" s="117"/>
      <c r="J96" s="89"/>
      <c r="K96" s="90"/>
      <c r="L96" s="91"/>
      <c r="M96" s="92" t="s">
        <v>21</v>
      </c>
      <c r="N96" s="93"/>
      <c r="O96" s="94"/>
      <c r="P96" s="95">
        <f t="shared" si="29"/>
        <v>0</v>
      </c>
      <c r="Q96" s="96">
        <f>IF(G96&gt;0,K96*1.2,0)</f>
        <v>0</v>
      </c>
      <c r="R96" s="97">
        <f>IF(K96&gt;=G96,G96*O96,K96*O96)</f>
        <v>0</v>
      </c>
      <c r="S96" s="98">
        <f t="shared" si="30"/>
        <v>0</v>
      </c>
      <c r="T96" s="99">
        <f t="shared" ref="T96:T97" si="31">P96+Q96+S96</f>
        <v>0</v>
      </c>
      <c r="U96" s="232"/>
    </row>
    <row r="97" spans="4:21" ht="0.75" customHeight="1" thickTop="1" thickBot="1" x14ac:dyDescent="0.3">
      <c r="D97" s="161"/>
      <c r="E97" s="79"/>
      <c r="F97" s="244"/>
      <c r="G97" s="245"/>
      <c r="H97" s="246" t="s">
        <v>11</v>
      </c>
      <c r="I97" s="247"/>
      <c r="J97" s="89"/>
      <c r="K97" s="248"/>
      <c r="L97" s="249"/>
      <c r="M97" s="250" t="s">
        <v>23</v>
      </c>
      <c r="N97" s="251"/>
      <c r="O97" s="252"/>
      <c r="P97" s="253">
        <f>IF(M97="Rép.",0,IF(K97&gt;=G97,G97*$G$69,K97*$G$69))</f>
        <v>0</v>
      </c>
      <c r="Q97" s="254">
        <f>IF(G97&gt;0,K97*1.28,0)</f>
        <v>0</v>
      </c>
      <c r="R97" s="255">
        <f>IF(K97&gt;=G97,G97*O97,K97*O97)</f>
        <v>0</v>
      </c>
      <c r="S97" s="256">
        <f t="shared" si="30"/>
        <v>0</v>
      </c>
      <c r="T97" s="257">
        <f t="shared" si="31"/>
        <v>0</v>
      </c>
      <c r="U97" s="232"/>
    </row>
    <row r="98" spans="4:21" ht="4.5" customHeight="1" thickTop="1" thickBot="1" x14ac:dyDescent="0.3">
      <c r="D98" s="161"/>
      <c r="E98" s="168"/>
      <c r="F98" s="102"/>
      <c r="G98" s="169"/>
      <c r="H98" s="170"/>
      <c r="I98" s="171"/>
      <c r="J98" s="172"/>
      <c r="K98" s="173"/>
      <c r="L98" s="173"/>
      <c r="M98" s="173"/>
      <c r="N98" s="173"/>
      <c r="O98" s="174"/>
      <c r="P98" s="175"/>
      <c r="Q98" s="175"/>
      <c r="R98" s="175"/>
      <c r="S98" s="175"/>
      <c r="T98" s="175"/>
      <c r="U98" s="233"/>
    </row>
    <row r="99" spans="4:21" ht="16.5" thickTop="1" thickBot="1" x14ac:dyDescent="0.3">
      <c r="D99" s="161"/>
      <c r="E99" s="55"/>
      <c r="F99" s="384" t="s">
        <v>55</v>
      </c>
      <c r="G99" s="396" t="s">
        <v>13</v>
      </c>
      <c r="H99" s="396"/>
      <c r="I99" s="112"/>
      <c r="J99" s="113"/>
      <c r="K99" s="58" t="s">
        <v>14</v>
      </c>
      <c r="L99" s="216"/>
      <c r="M99" s="397"/>
      <c r="N99" s="398"/>
      <c r="O99" s="59" t="s">
        <v>15</v>
      </c>
      <c r="P99" s="60" t="s">
        <v>16</v>
      </c>
      <c r="Q99" s="164" t="s">
        <v>17</v>
      </c>
      <c r="R99" s="165"/>
      <c r="S99" s="164" t="s">
        <v>18</v>
      </c>
      <c r="T99" s="63" t="s">
        <v>19</v>
      </c>
      <c r="U99" s="232"/>
    </row>
    <row r="100" spans="4:21" ht="15.75" thickTop="1" x14ac:dyDescent="0.25">
      <c r="D100" s="161"/>
      <c r="E100" s="64">
        <f>IF(IF(M100="Rép.",0,IF(K100&gt;0,1,0))+IF(M101="Rép.",0,IF(K101&gt;0,1,0))+IF(M102="Rép.",0,IF(K102&gt;0,1,0))&gt;0,1,0)</f>
        <v>0</v>
      </c>
      <c r="F100" s="385"/>
      <c r="G100" s="65"/>
      <c r="H100" s="176" t="s">
        <v>20</v>
      </c>
      <c r="I100" s="115">
        <f>SUM(H100:H100)</f>
        <v>0</v>
      </c>
      <c r="J100" s="68"/>
      <c r="K100" s="69"/>
      <c r="L100" s="70"/>
      <c r="M100" s="71" t="s">
        <v>21</v>
      </c>
      <c r="N100" s="72"/>
      <c r="O100" s="73"/>
      <c r="P100" s="74">
        <f t="shared" ref="P100:P101" si="32">IF(M100="Rép.",0,IF(K100&gt;=G100,G100*$G$137,K100*$G$137))</f>
        <v>0</v>
      </c>
      <c r="Q100" s="75">
        <f>IF(G100&gt;0,K100*1.2,0)</f>
        <v>0</v>
      </c>
      <c r="R100" s="76">
        <f>IF(K100&gt;=G100,G100*O100,K100*O100)</f>
        <v>0</v>
      </c>
      <c r="S100" s="75">
        <f t="shared" ref="S100:S102" si="33">R100*0.04</f>
        <v>0</v>
      </c>
      <c r="T100" s="78">
        <f>P100+Q100+S100</f>
        <v>0</v>
      </c>
      <c r="U100" s="232"/>
    </row>
    <row r="101" spans="4:21" ht="15.75" thickBot="1" x14ac:dyDescent="0.3">
      <c r="D101" s="161"/>
      <c r="E101" s="79"/>
      <c r="F101" s="386"/>
      <c r="G101" s="86"/>
      <c r="H101" s="258" t="s">
        <v>22</v>
      </c>
      <c r="I101" s="117"/>
      <c r="J101" s="89"/>
      <c r="K101" s="90"/>
      <c r="L101" s="91"/>
      <c r="M101" s="92" t="s">
        <v>21</v>
      </c>
      <c r="N101" s="93"/>
      <c r="O101" s="94"/>
      <c r="P101" s="95">
        <f t="shared" si="32"/>
        <v>0</v>
      </c>
      <c r="Q101" s="96">
        <f>IF(G101&gt;0,K101*1.2,0)</f>
        <v>0</v>
      </c>
      <c r="R101" s="97">
        <f>IF(K101&gt;=G101,G101*O101,K101*O101)</f>
        <v>0</v>
      </c>
      <c r="S101" s="98">
        <f t="shared" si="33"/>
        <v>0</v>
      </c>
      <c r="T101" s="99">
        <f t="shared" ref="T101:T102" si="34">P101+Q101+S101</f>
        <v>0</v>
      </c>
      <c r="U101" s="232"/>
    </row>
    <row r="102" spans="4:21" ht="0.75" customHeight="1" thickTop="1" thickBot="1" x14ac:dyDescent="0.3">
      <c r="D102" s="161"/>
      <c r="E102" s="79"/>
      <c r="F102" s="244"/>
      <c r="G102" s="245"/>
      <c r="H102" s="246" t="s">
        <v>11</v>
      </c>
      <c r="I102" s="247"/>
      <c r="J102" s="89"/>
      <c r="K102" s="248"/>
      <c r="L102" s="249"/>
      <c r="M102" s="250" t="s">
        <v>21</v>
      </c>
      <c r="N102" s="251"/>
      <c r="O102" s="252"/>
      <c r="P102" s="253">
        <f>IF(M102="Rép.",0,IF(K102&gt;=G102,G102*$G$69,K102*$G$69))</f>
        <v>0</v>
      </c>
      <c r="Q102" s="254">
        <f>IF(G102&gt;0,K102*1.28,0)</f>
        <v>0</v>
      </c>
      <c r="R102" s="255">
        <f>IF(K102&gt;=G102,G102*O102,K102*O102)</f>
        <v>0</v>
      </c>
      <c r="S102" s="256">
        <f t="shared" si="33"/>
        <v>0</v>
      </c>
      <c r="T102" s="257">
        <f t="shared" si="34"/>
        <v>0</v>
      </c>
      <c r="U102" s="232"/>
    </row>
    <row r="103" spans="4:21" ht="4.5" customHeight="1" thickTop="1" thickBot="1" x14ac:dyDescent="0.3">
      <c r="D103" s="161"/>
      <c r="E103" s="168"/>
      <c r="F103" s="102"/>
      <c r="G103" s="169"/>
      <c r="H103" s="170"/>
      <c r="I103" s="171"/>
      <c r="J103" s="172"/>
      <c r="K103" s="173"/>
      <c r="L103" s="173"/>
      <c r="M103" s="173"/>
      <c r="N103" s="173"/>
      <c r="O103" s="174"/>
      <c r="P103" s="175"/>
      <c r="Q103" s="175"/>
      <c r="R103" s="175"/>
      <c r="S103" s="175"/>
      <c r="T103" s="175"/>
      <c r="U103" s="233"/>
    </row>
    <row r="104" spans="4:21" ht="16.5" thickTop="1" thickBot="1" x14ac:dyDescent="0.3">
      <c r="D104" s="161"/>
      <c r="E104" s="55"/>
      <c r="F104" s="384" t="s">
        <v>54</v>
      </c>
      <c r="G104" s="396" t="s">
        <v>13</v>
      </c>
      <c r="H104" s="396"/>
      <c r="I104" s="112"/>
      <c r="J104" s="113"/>
      <c r="K104" s="58" t="s">
        <v>14</v>
      </c>
      <c r="L104" s="216"/>
      <c r="M104" s="397"/>
      <c r="N104" s="398"/>
      <c r="O104" s="59" t="s">
        <v>15</v>
      </c>
      <c r="P104" s="60" t="s">
        <v>16</v>
      </c>
      <c r="Q104" s="61" t="s">
        <v>17</v>
      </c>
      <c r="R104" s="62"/>
      <c r="S104" s="61" t="s">
        <v>18</v>
      </c>
      <c r="T104" s="63" t="s">
        <v>19</v>
      </c>
      <c r="U104" s="232"/>
    </row>
    <row r="105" spans="4:21" ht="15.75" thickTop="1" x14ac:dyDescent="0.25">
      <c r="D105" s="161"/>
      <c r="E105" s="64">
        <f>IF(IF(M105="Rép.",0,IF(K105&gt;0,1,0))+IF(M106="Rép.",0,IF(K106&gt;0,1,0))+IF(M107="Rép.",0,IF(K107&gt;0,1,0))&gt;0,1,0)</f>
        <v>0</v>
      </c>
      <c r="F105" s="385"/>
      <c r="G105" s="65"/>
      <c r="H105" s="176" t="s">
        <v>20</v>
      </c>
      <c r="I105" s="115">
        <f>SUM(H105:H105)</f>
        <v>0</v>
      </c>
      <c r="J105" s="68"/>
      <c r="K105" s="69"/>
      <c r="L105" s="70"/>
      <c r="M105" s="71" t="s">
        <v>21</v>
      </c>
      <c r="N105" s="72"/>
      <c r="O105" s="73"/>
      <c r="P105" s="74">
        <f t="shared" ref="P105:P106" si="35">IF(M105="Rép.",0,IF(K105&gt;=G105,G105*$G$137,K105*$G$137))</f>
        <v>0</v>
      </c>
      <c r="Q105" s="75">
        <f>IF(G105&gt;0,K105*1.2,0)</f>
        <v>0</v>
      </c>
      <c r="R105" s="76">
        <f>IF(K105&gt;=G105,G105*O105,K105*O105)</f>
        <v>0</v>
      </c>
      <c r="S105" s="75">
        <f t="shared" ref="S105:S107" si="36">R105*0.04</f>
        <v>0</v>
      </c>
      <c r="T105" s="78">
        <f>P105+Q105+S105</f>
        <v>0</v>
      </c>
      <c r="U105" s="232"/>
    </row>
    <row r="106" spans="4:21" ht="15.75" thickBot="1" x14ac:dyDescent="0.3">
      <c r="D106" s="161"/>
      <c r="E106" s="79"/>
      <c r="F106" s="386"/>
      <c r="G106" s="86"/>
      <c r="H106" s="258" t="s">
        <v>22</v>
      </c>
      <c r="I106" s="117"/>
      <c r="J106" s="89"/>
      <c r="K106" s="90"/>
      <c r="L106" s="91"/>
      <c r="M106" s="92" t="s">
        <v>21</v>
      </c>
      <c r="N106" s="93"/>
      <c r="O106" s="94"/>
      <c r="P106" s="95">
        <f t="shared" si="35"/>
        <v>0</v>
      </c>
      <c r="Q106" s="96">
        <f>IF(G106&gt;0,K106*1.2,0)</f>
        <v>0</v>
      </c>
      <c r="R106" s="97">
        <f>IF(K106&gt;=G106,G106*O106,K106*O106)</f>
        <v>0</v>
      </c>
      <c r="S106" s="98">
        <f t="shared" si="36"/>
        <v>0</v>
      </c>
      <c r="T106" s="99">
        <f t="shared" ref="T106:T107" si="37">P106+Q106+S106</f>
        <v>0</v>
      </c>
      <c r="U106" s="232"/>
    </row>
    <row r="107" spans="4:21" ht="16.5" hidden="1" thickTop="1" thickBot="1" x14ac:dyDescent="0.3">
      <c r="D107" s="161"/>
      <c r="E107" s="79"/>
      <c r="F107" s="244"/>
      <c r="G107" s="245"/>
      <c r="H107" s="246" t="s">
        <v>11</v>
      </c>
      <c r="I107" s="247"/>
      <c r="J107" s="89"/>
      <c r="K107" s="248"/>
      <c r="L107" s="249"/>
      <c r="M107" s="250" t="s">
        <v>21</v>
      </c>
      <c r="N107" s="251"/>
      <c r="O107" s="252"/>
      <c r="P107" s="253">
        <f>IF(M107="Rép.",0,IF(K107&gt;=G107,G107*$G$69,K107*$G$69))</f>
        <v>0</v>
      </c>
      <c r="Q107" s="254">
        <f>IF(G107&gt;0,K107*1.28,0)</f>
        <v>0</v>
      </c>
      <c r="R107" s="255">
        <f>IF(K107&gt;=G107,G107*O107,K107*O107)</f>
        <v>0</v>
      </c>
      <c r="S107" s="256">
        <f t="shared" si="36"/>
        <v>0</v>
      </c>
      <c r="T107" s="257">
        <f t="shared" si="37"/>
        <v>0</v>
      </c>
      <c r="U107" s="232"/>
    </row>
    <row r="108" spans="4:21" ht="4.5" customHeight="1" thickTop="1" thickBot="1" x14ac:dyDescent="0.3">
      <c r="D108" s="161"/>
      <c r="E108" s="101"/>
      <c r="F108" s="118"/>
      <c r="G108" s="169"/>
      <c r="H108" s="170"/>
      <c r="I108" s="171"/>
      <c r="J108" s="172"/>
      <c r="K108" s="173"/>
      <c r="L108" s="173"/>
      <c r="M108" s="173"/>
      <c r="N108" s="173"/>
      <c r="O108" s="174"/>
      <c r="P108" s="175"/>
      <c r="Q108" s="175"/>
      <c r="R108" s="177"/>
      <c r="S108" s="175"/>
      <c r="T108" s="175"/>
      <c r="U108" s="233"/>
    </row>
    <row r="109" spans="4:21" ht="16.5" thickTop="1" thickBot="1" x14ac:dyDescent="0.3">
      <c r="D109" s="161"/>
      <c r="E109" s="55"/>
      <c r="F109" s="384" t="s">
        <v>53</v>
      </c>
      <c r="G109" s="396" t="s">
        <v>13</v>
      </c>
      <c r="H109" s="396"/>
      <c r="I109" s="112"/>
      <c r="J109" s="113"/>
      <c r="K109" s="58" t="s">
        <v>14</v>
      </c>
      <c r="L109" s="216"/>
      <c r="M109" s="397"/>
      <c r="N109" s="398"/>
      <c r="O109" s="59" t="s">
        <v>15</v>
      </c>
      <c r="P109" s="60" t="s">
        <v>16</v>
      </c>
      <c r="Q109" s="61" t="s">
        <v>17</v>
      </c>
      <c r="R109" s="62"/>
      <c r="S109" s="61" t="s">
        <v>18</v>
      </c>
      <c r="T109" s="63" t="s">
        <v>19</v>
      </c>
      <c r="U109" s="232"/>
    </row>
    <row r="110" spans="4:21" ht="15.75" thickTop="1" x14ac:dyDescent="0.25">
      <c r="D110" s="161"/>
      <c r="E110" s="64">
        <f>IF(IF(M110="Rép.",0,IF(K110&gt;0,1,0))+IF(M111="Rép.",0,IF(K111&gt;0,1,0))+IF(M112="Rép.",0,IF(K112&gt;0,1,0))&gt;0,1,0)</f>
        <v>0</v>
      </c>
      <c r="F110" s="385"/>
      <c r="G110" s="65"/>
      <c r="H110" s="176" t="s">
        <v>20</v>
      </c>
      <c r="I110" s="115">
        <f>SUM(H110:H110)</f>
        <v>0</v>
      </c>
      <c r="J110" s="68"/>
      <c r="K110" s="69"/>
      <c r="L110" s="70"/>
      <c r="M110" s="71" t="s">
        <v>21</v>
      </c>
      <c r="N110" s="72"/>
      <c r="O110" s="73"/>
      <c r="P110" s="74">
        <f t="shared" ref="P110:P111" si="38">IF(M110="Rép.",0,IF(K110&gt;=G110,G110*$G$137,K110*$G$137))</f>
        <v>0</v>
      </c>
      <c r="Q110" s="75">
        <f>IF(G110&gt;0,K110*1.2,0)</f>
        <v>0</v>
      </c>
      <c r="R110" s="76">
        <f>IF(K110&gt;=G110,G110*O110,K110*O110)</f>
        <v>0</v>
      </c>
      <c r="S110" s="75">
        <f t="shared" ref="S110:S112" si="39">R110*0.04</f>
        <v>0</v>
      </c>
      <c r="T110" s="78">
        <f>P110+Q110+S110</f>
        <v>0</v>
      </c>
      <c r="U110" s="232"/>
    </row>
    <row r="111" spans="4:21" ht="16.5" customHeight="1" thickBot="1" x14ac:dyDescent="0.3">
      <c r="D111" s="161"/>
      <c r="E111" s="79"/>
      <c r="F111" s="386"/>
      <c r="G111" s="86"/>
      <c r="H111" s="258" t="s">
        <v>22</v>
      </c>
      <c r="I111" s="117"/>
      <c r="J111" s="89"/>
      <c r="K111" s="90"/>
      <c r="L111" s="91"/>
      <c r="M111" s="92" t="s">
        <v>21</v>
      </c>
      <c r="N111" s="93"/>
      <c r="O111" s="94"/>
      <c r="P111" s="95">
        <f t="shared" si="38"/>
        <v>0</v>
      </c>
      <c r="Q111" s="96">
        <f>IF(G111&gt;0,K111*1.2,0)</f>
        <v>0</v>
      </c>
      <c r="R111" s="97">
        <f>IF(K111&gt;=G111,G111*O111,K111*O111)</f>
        <v>0</v>
      </c>
      <c r="S111" s="98">
        <f t="shared" si="39"/>
        <v>0</v>
      </c>
      <c r="T111" s="99">
        <f t="shared" ref="T111:T112" si="40">P111+Q111+S111</f>
        <v>0</v>
      </c>
      <c r="U111" s="232"/>
    </row>
    <row r="112" spans="4:21" ht="16.5" hidden="1" thickTop="1" thickBot="1" x14ac:dyDescent="0.3">
      <c r="D112" s="161"/>
      <c r="E112" s="79"/>
      <c r="F112" s="244"/>
      <c r="G112" s="245"/>
      <c r="H112" s="246" t="s">
        <v>11</v>
      </c>
      <c r="I112" s="247"/>
      <c r="J112" s="89"/>
      <c r="K112" s="248"/>
      <c r="L112" s="249"/>
      <c r="M112" s="250" t="s">
        <v>21</v>
      </c>
      <c r="N112" s="251"/>
      <c r="O112" s="252"/>
      <c r="P112" s="253">
        <f>IF(M112="Rép.",0,IF(K112&gt;=G112,G112*$G$69,K112*$G$69))</f>
        <v>0</v>
      </c>
      <c r="Q112" s="254">
        <f>IF(G112&gt;0,K112*1.28,0)</f>
        <v>0</v>
      </c>
      <c r="R112" s="255">
        <f>IF(K112&gt;=G112,G112*O112,K112*O112)</f>
        <v>0</v>
      </c>
      <c r="S112" s="256">
        <f t="shared" si="39"/>
        <v>0</v>
      </c>
      <c r="T112" s="257">
        <f t="shared" si="40"/>
        <v>0</v>
      </c>
      <c r="U112" s="232"/>
    </row>
    <row r="113" spans="4:21" ht="4.5" customHeight="1" thickTop="1" thickBot="1" x14ac:dyDescent="0.3">
      <c r="D113" s="161"/>
      <c r="E113" s="101"/>
      <c r="F113" s="118"/>
      <c r="G113" s="169"/>
      <c r="H113" s="170"/>
      <c r="I113" s="171"/>
      <c r="J113" s="172"/>
      <c r="K113" s="173"/>
      <c r="L113" s="173"/>
      <c r="M113" s="173"/>
      <c r="N113" s="173"/>
      <c r="O113" s="174"/>
      <c r="P113" s="175"/>
      <c r="Q113" s="175"/>
      <c r="R113" s="177"/>
      <c r="S113" s="175"/>
      <c r="T113" s="175"/>
      <c r="U113" s="233"/>
    </row>
    <row r="114" spans="4:21" ht="16.5" thickTop="1" thickBot="1" x14ac:dyDescent="0.3">
      <c r="D114" s="161"/>
      <c r="E114" s="55"/>
      <c r="F114" s="384" t="s">
        <v>58</v>
      </c>
      <c r="G114" s="396" t="s">
        <v>13</v>
      </c>
      <c r="H114" s="396"/>
      <c r="I114" s="112"/>
      <c r="J114" s="113"/>
      <c r="K114" s="58" t="s">
        <v>14</v>
      </c>
      <c r="L114" s="216"/>
      <c r="M114" s="397"/>
      <c r="N114" s="398"/>
      <c r="O114" s="59" t="s">
        <v>15</v>
      </c>
      <c r="P114" s="60" t="s">
        <v>16</v>
      </c>
      <c r="Q114" s="61" t="s">
        <v>17</v>
      </c>
      <c r="R114" s="120"/>
      <c r="S114" s="61" t="s">
        <v>18</v>
      </c>
      <c r="T114" s="63" t="s">
        <v>19</v>
      </c>
      <c r="U114" s="232"/>
    </row>
    <row r="115" spans="4:21" ht="15.75" thickTop="1" x14ac:dyDescent="0.25">
      <c r="D115" s="161"/>
      <c r="E115" s="64">
        <f>IF(IF(M115="Rép.",0,IF(K115&gt;0,1,0))+IF(M116="Rép.",0,IF(K116&gt;0,1,0))+IF(M117="Rép.",0,IF(K117&gt;0,1,0))&gt;0,1,0)</f>
        <v>0</v>
      </c>
      <c r="F115" s="385"/>
      <c r="G115" s="65"/>
      <c r="H115" s="176" t="s">
        <v>20</v>
      </c>
      <c r="I115" s="115">
        <f>SUM(H115:H115)</f>
        <v>0</v>
      </c>
      <c r="J115" s="68"/>
      <c r="K115" s="69"/>
      <c r="L115" s="70"/>
      <c r="M115" s="71" t="s">
        <v>21</v>
      </c>
      <c r="N115" s="72"/>
      <c r="O115" s="73"/>
      <c r="P115" s="74">
        <f t="shared" ref="P115:P116" si="41">IF(M115="Rép.",0,IF(K115&gt;=G115,G115*$G$137,K115*$G$137))</f>
        <v>0</v>
      </c>
      <c r="Q115" s="75">
        <f>IF(G115&gt;0,K115*1.2,0)</f>
        <v>0</v>
      </c>
      <c r="R115" s="76">
        <f>IF(K115&gt;=G115,G115*O115,K115*O115)</f>
        <v>0</v>
      </c>
      <c r="S115" s="75">
        <f t="shared" ref="S115:S117" si="42">R115*0.04</f>
        <v>0</v>
      </c>
      <c r="T115" s="78">
        <f>P115+Q115+S115</f>
        <v>0</v>
      </c>
      <c r="U115" s="232"/>
    </row>
    <row r="116" spans="4:21" ht="15.75" thickBot="1" x14ac:dyDescent="0.3">
      <c r="D116" s="161"/>
      <c r="E116" s="79"/>
      <c r="F116" s="386"/>
      <c r="G116" s="80"/>
      <c r="H116" s="167" t="s">
        <v>22</v>
      </c>
      <c r="I116" s="116"/>
      <c r="J116" s="68"/>
      <c r="K116" s="90"/>
      <c r="L116" s="91"/>
      <c r="M116" s="92" t="s">
        <v>21</v>
      </c>
      <c r="N116" s="93"/>
      <c r="O116" s="94"/>
      <c r="P116" s="81">
        <f t="shared" si="41"/>
        <v>0</v>
      </c>
      <c r="Q116" s="82">
        <f>IF(G116&gt;0,K116*1.2,0)</f>
        <v>0</v>
      </c>
      <c r="R116" s="83">
        <f>IF(K116&gt;=G116,G116*O116,K116*O116)</f>
        <v>0</v>
      </c>
      <c r="S116" s="84">
        <f t="shared" si="42"/>
        <v>0</v>
      </c>
      <c r="T116" s="85">
        <f t="shared" ref="T116:T117" si="43">P116+Q116+S116</f>
        <v>0</v>
      </c>
      <c r="U116" s="232"/>
    </row>
    <row r="117" spans="4:21" ht="1.5" customHeight="1" thickTop="1" thickBot="1" x14ac:dyDescent="0.3">
      <c r="D117" s="161"/>
      <c r="E117" s="79"/>
      <c r="F117" s="244"/>
      <c r="G117" s="86"/>
      <c r="H117" s="87" t="s">
        <v>11</v>
      </c>
      <c r="I117" s="117"/>
      <c r="J117" s="89"/>
      <c r="K117" s="90"/>
      <c r="L117" s="91"/>
      <c r="M117" s="92" t="s">
        <v>21</v>
      </c>
      <c r="N117" s="93"/>
      <c r="O117" s="94"/>
      <c r="P117" s="95">
        <f>IF(M117="Rép.",0,IF(K117&gt;=G117,G117*$G$69,K117*$G$69))</f>
        <v>0</v>
      </c>
      <c r="Q117" s="96">
        <f>IF(G117&gt;0,K117*1.28,0)</f>
        <v>0</v>
      </c>
      <c r="R117" s="97">
        <f>IF(K117&gt;=G117,G117*O117,K117*O117)</f>
        <v>0</v>
      </c>
      <c r="S117" s="98">
        <f t="shared" si="42"/>
        <v>0</v>
      </c>
      <c r="T117" s="99">
        <f t="shared" si="43"/>
        <v>0</v>
      </c>
      <c r="U117" s="232"/>
    </row>
    <row r="118" spans="4:21" ht="4.5" customHeight="1" thickTop="1" thickBot="1" x14ac:dyDescent="0.3">
      <c r="D118" s="161"/>
      <c r="E118" s="101"/>
      <c r="F118" s="118"/>
      <c r="G118" s="169"/>
      <c r="H118" s="170"/>
      <c r="I118" s="171"/>
      <c r="J118" s="172"/>
      <c r="K118" s="173"/>
      <c r="L118" s="173"/>
      <c r="M118" s="173"/>
      <c r="N118" s="173"/>
      <c r="O118" s="174"/>
      <c r="P118" s="175"/>
      <c r="Q118" s="175"/>
      <c r="R118" s="177"/>
      <c r="S118" s="175"/>
      <c r="T118" s="175"/>
      <c r="U118" s="233"/>
    </row>
    <row r="119" spans="4:21" ht="16.5" thickTop="1" thickBot="1" x14ac:dyDescent="0.3">
      <c r="D119" s="161"/>
      <c r="E119" s="55"/>
      <c r="F119" s="384" t="s">
        <v>52</v>
      </c>
      <c r="G119" s="396" t="s">
        <v>13</v>
      </c>
      <c r="H119" s="396"/>
      <c r="I119" s="112"/>
      <c r="J119" s="113"/>
      <c r="K119" s="58" t="s">
        <v>14</v>
      </c>
      <c r="L119" s="216"/>
      <c r="M119" s="397"/>
      <c r="N119" s="398"/>
      <c r="O119" s="59" t="s">
        <v>15</v>
      </c>
      <c r="P119" s="60" t="s">
        <v>16</v>
      </c>
      <c r="Q119" s="164" t="s">
        <v>17</v>
      </c>
      <c r="R119" s="207"/>
      <c r="S119" s="164" t="s">
        <v>18</v>
      </c>
      <c r="T119" s="63" t="s">
        <v>19</v>
      </c>
      <c r="U119" s="232"/>
    </row>
    <row r="120" spans="4:21" ht="15.75" thickTop="1" x14ac:dyDescent="0.25">
      <c r="D120" s="161"/>
      <c r="E120" s="64">
        <f>IF(IF(M120="Rép.",0,IF(K120&gt;0,1,0))+IF(M121="Rép.",0,IF(K121&gt;0,1,0))+IF(M122="Rép.",0,IF(K122&gt;0,1,0))&gt;0,1,0)</f>
        <v>0</v>
      </c>
      <c r="F120" s="385"/>
      <c r="G120" s="65"/>
      <c r="H120" s="176" t="s">
        <v>20</v>
      </c>
      <c r="I120" s="115">
        <f>SUM(H120:H120)</f>
        <v>0</v>
      </c>
      <c r="J120" s="68"/>
      <c r="K120" s="69"/>
      <c r="L120" s="70"/>
      <c r="M120" s="71" t="s">
        <v>21</v>
      </c>
      <c r="N120" s="72"/>
      <c r="O120" s="73"/>
      <c r="P120" s="74">
        <f t="shared" ref="P120:P121" si="44">IF(M120="Rép.",0,IF(K120&gt;=G120,G120*$G$137,K120*$G$137))</f>
        <v>0</v>
      </c>
      <c r="Q120" s="75">
        <f>IF(G120&gt;0,K120*1.2,0)</f>
        <v>0</v>
      </c>
      <c r="R120" s="76">
        <f>IF(K120&gt;=G120,G120*O120,K120*O120)</f>
        <v>0</v>
      </c>
      <c r="S120" s="75">
        <f t="shared" ref="S120:S122" si="45">R120*0.04</f>
        <v>0</v>
      </c>
      <c r="T120" s="78">
        <f>P120+Q120+S120</f>
        <v>0</v>
      </c>
      <c r="U120" s="232"/>
    </row>
    <row r="121" spans="4:21" ht="15.75" thickBot="1" x14ac:dyDescent="0.3">
      <c r="D121" s="161"/>
      <c r="E121" s="79"/>
      <c r="F121" s="386"/>
      <c r="G121" s="86"/>
      <c r="H121" s="258" t="s">
        <v>22</v>
      </c>
      <c r="I121" s="117"/>
      <c r="J121" s="89"/>
      <c r="K121" s="90"/>
      <c r="L121" s="91"/>
      <c r="M121" s="92" t="s">
        <v>21</v>
      </c>
      <c r="N121" s="93"/>
      <c r="O121" s="94"/>
      <c r="P121" s="95">
        <f t="shared" si="44"/>
        <v>0</v>
      </c>
      <c r="Q121" s="96">
        <f>IF(G121&gt;0,K121*1.2,0)</f>
        <v>0</v>
      </c>
      <c r="R121" s="97">
        <f>IF(K121&gt;=G121,G121*O121,K121*O121)</f>
        <v>0</v>
      </c>
      <c r="S121" s="98">
        <f t="shared" si="45"/>
        <v>0</v>
      </c>
      <c r="T121" s="99">
        <f t="shared" ref="T121:T122" si="46">P121+Q121+S121</f>
        <v>0</v>
      </c>
      <c r="U121" s="232"/>
    </row>
    <row r="122" spans="4:21" ht="16.5" hidden="1" customHeight="1" thickTop="1" thickBot="1" x14ac:dyDescent="0.3">
      <c r="D122" s="161"/>
      <c r="E122" s="79"/>
      <c r="F122" s="244"/>
      <c r="G122" s="245"/>
      <c r="H122" s="246" t="s">
        <v>11</v>
      </c>
      <c r="I122" s="247"/>
      <c r="J122" s="89"/>
      <c r="K122" s="248"/>
      <c r="L122" s="249"/>
      <c r="M122" s="250" t="s">
        <v>21</v>
      </c>
      <c r="N122" s="251"/>
      <c r="O122" s="252"/>
      <c r="P122" s="253">
        <f>IF(M122="Rép.",0,IF(K122&gt;=G122,G122*$G$69,K122*$G$69))</f>
        <v>0</v>
      </c>
      <c r="Q122" s="254">
        <f>IF(G122&gt;0,K122*1.28,0)</f>
        <v>0</v>
      </c>
      <c r="R122" s="255">
        <f>IF(K122&gt;=G122,G122*O122,K122*O122)</f>
        <v>0</v>
      </c>
      <c r="S122" s="256">
        <f t="shared" si="45"/>
        <v>0</v>
      </c>
      <c r="T122" s="257">
        <f t="shared" si="46"/>
        <v>0</v>
      </c>
      <c r="U122" s="232"/>
    </row>
    <row r="123" spans="4:21" ht="5.25" customHeight="1" thickTop="1" thickBot="1" x14ac:dyDescent="0.3">
      <c r="D123" s="161"/>
      <c r="E123" s="15"/>
      <c r="F123" s="163"/>
      <c r="G123" s="163"/>
      <c r="H123" s="163"/>
      <c r="I123" s="163"/>
      <c r="J123" s="163"/>
      <c r="K123" s="163"/>
      <c r="L123" s="163"/>
      <c r="M123" s="163"/>
      <c r="N123" s="163"/>
      <c r="O123" s="163"/>
      <c r="P123" s="163"/>
      <c r="Q123" s="163"/>
      <c r="R123" s="178"/>
      <c r="S123" s="163"/>
      <c r="T123" s="163"/>
      <c r="U123" s="233"/>
    </row>
    <row r="124" spans="4:21" ht="16.5" thickTop="1" thickBot="1" x14ac:dyDescent="0.3">
      <c r="D124" s="161"/>
      <c r="E124" s="15"/>
      <c r="F124" s="163"/>
      <c r="G124" s="163"/>
      <c r="H124" s="159"/>
      <c r="I124" s="159"/>
      <c r="J124" s="159"/>
      <c r="K124" s="159"/>
      <c r="L124" s="159"/>
      <c r="M124" s="159"/>
      <c r="N124" s="159"/>
      <c r="O124" s="159"/>
      <c r="P124" s="159"/>
      <c r="Q124" s="242" t="s">
        <v>51</v>
      </c>
      <c r="R124" s="223"/>
      <c r="S124" s="243" t="s">
        <v>15</v>
      </c>
      <c r="T124" s="63" t="s">
        <v>19</v>
      </c>
      <c r="U124" s="233"/>
    </row>
    <row r="125" spans="4:21" ht="15.75" thickTop="1" x14ac:dyDescent="0.25">
      <c r="D125" s="161"/>
      <c r="E125" s="15"/>
      <c r="F125" s="163"/>
      <c r="G125" s="163"/>
      <c r="H125" s="387" t="s">
        <v>59</v>
      </c>
      <c r="I125" s="388"/>
      <c r="J125" s="388"/>
      <c r="K125" s="388"/>
      <c r="L125" s="388"/>
      <c r="M125" s="388"/>
      <c r="N125" s="388"/>
      <c r="O125" s="388"/>
      <c r="P125" s="388"/>
      <c r="Q125" s="225"/>
      <c r="R125" s="226"/>
      <c r="S125" s="226"/>
      <c r="T125" s="78" t="str">
        <f t="shared" ref="T125:T128" si="47">IFERROR((S125/Q125)*0.89*40,"")</f>
        <v/>
      </c>
      <c r="U125" s="233"/>
    </row>
    <row r="126" spans="4:21" x14ac:dyDescent="0.25">
      <c r="D126" s="161"/>
      <c r="E126" s="15"/>
      <c r="F126" s="163"/>
      <c r="G126" s="163"/>
      <c r="H126" s="389" t="s">
        <v>60</v>
      </c>
      <c r="I126" s="390"/>
      <c r="J126" s="390"/>
      <c r="K126" s="390"/>
      <c r="L126" s="390"/>
      <c r="M126" s="390"/>
      <c r="N126" s="390"/>
      <c r="O126" s="390"/>
      <c r="P126" s="390"/>
      <c r="Q126" s="227"/>
      <c r="R126" s="220"/>
      <c r="S126" s="220"/>
      <c r="T126" s="85" t="str">
        <f t="shared" si="47"/>
        <v/>
      </c>
      <c r="U126" s="233"/>
    </row>
    <row r="127" spans="4:21" x14ac:dyDescent="0.25">
      <c r="D127" s="161"/>
      <c r="E127" s="15"/>
      <c r="F127" s="163"/>
      <c r="G127" s="163"/>
      <c r="H127" s="389" t="s">
        <v>61</v>
      </c>
      <c r="I127" s="390"/>
      <c r="J127" s="390"/>
      <c r="K127" s="390"/>
      <c r="L127" s="390"/>
      <c r="M127" s="390"/>
      <c r="N127" s="390"/>
      <c r="O127" s="390"/>
      <c r="P127" s="390"/>
      <c r="Q127" s="227"/>
      <c r="R127" s="220"/>
      <c r="S127" s="220"/>
      <c r="T127" s="85" t="str">
        <f t="shared" si="47"/>
        <v/>
      </c>
      <c r="U127" s="233"/>
    </row>
    <row r="128" spans="4:21" ht="19.5" customHeight="1" thickBot="1" x14ac:dyDescent="0.3">
      <c r="D128" s="161"/>
      <c r="E128" s="15"/>
      <c r="F128" s="163"/>
      <c r="G128" s="163"/>
      <c r="H128" s="391" t="s">
        <v>62</v>
      </c>
      <c r="I128" s="392"/>
      <c r="J128" s="392"/>
      <c r="K128" s="392"/>
      <c r="L128" s="392"/>
      <c r="M128" s="392"/>
      <c r="N128" s="392"/>
      <c r="O128" s="392"/>
      <c r="P128" s="392"/>
      <c r="Q128" s="228"/>
      <c r="R128" s="221"/>
      <c r="S128" s="221"/>
      <c r="T128" s="99" t="str">
        <f t="shared" si="47"/>
        <v/>
      </c>
      <c r="U128" s="233"/>
    </row>
    <row r="129" spans="4:21" ht="2.25" customHeight="1" thickTop="1" x14ac:dyDescent="0.25">
      <c r="D129" s="161"/>
      <c r="E129" s="15"/>
      <c r="F129" s="163"/>
      <c r="G129" s="163"/>
      <c r="H129" s="163"/>
      <c r="I129" s="163"/>
      <c r="J129" s="163"/>
      <c r="K129" s="163"/>
      <c r="L129" s="163"/>
      <c r="M129" s="163"/>
      <c r="N129" s="163"/>
      <c r="O129" s="163"/>
      <c r="P129" s="163"/>
      <c r="Q129" s="163"/>
      <c r="R129" s="178"/>
      <c r="S129" s="163"/>
      <c r="T129" s="163"/>
      <c r="U129" s="233"/>
    </row>
    <row r="130" spans="4:21" ht="19.5" hidden="1" customHeight="1" x14ac:dyDescent="0.25">
      <c r="D130" s="161"/>
      <c r="E130" s="15"/>
      <c r="F130" s="163"/>
      <c r="G130" s="163"/>
      <c r="H130" s="163"/>
      <c r="I130" s="163"/>
      <c r="J130" s="163"/>
      <c r="K130" s="163"/>
      <c r="L130" s="163"/>
      <c r="M130" s="163"/>
      <c r="N130" s="163"/>
      <c r="O130" s="163"/>
      <c r="P130" s="163"/>
      <c r="Q130" s="163"/>
      <c r="R130" s="178"/>
      <c r="S130" s="159"/>
      <c r="T130" s="159"/>
      <c r="U130" s="233"/>
    </row>
    <row r="131" spans="4:21" ht="3.75" customHeight="1" thickBot="1" x14ac:dyDescent="0.3">
      <c r="D131" s="161"/>
      <c r="E131" s="122"/>
      <c r="F131" s="179"/>
      <c r="G131" s="180"/>
      <c r="H131" s="181"/>
      <c r="I131" s="182"/>
      <c r="J131" s="159"/>
      <c r="K131" s="179"/>
      <c r="L131" s="179"/>
      <c r="M131" s="179"/>
      <c r="N131" s="179"/>
      <c r="O131" s="183"/>
      <c r="P131" s="184"/>
      <c r="Q131" s="184"/>
      <c r="R131" s="178"/>
      <c r="S131" s="159"/>
      <c r="T131" s="159"/>
      <c r="U131" s="232"/>
    </row>
    <row r="132" spans="4:21" ht="20.25" hidden="1" customHeight="1" thickTop="1" thickBot="1" x14ac:dyDescent="0.3">
      <c r="D132" s="161"/>
      <c r="E132" s="15"/>
      <c r="F132" s="163"/>
      <c r="G132" s="163"/>
      <c r="H132" s="163"/>
      <c r="I132" s="163"/>
      <c r="J132" s="159"/>
      <c r="K132" s="163"/>
      <c r="L132" s="163"/>
      <c r="M132" s="163"/>
      <c r="N132" s="163"/>
      <c r="O132" s="163"/>
      <c r="P132" s="208">
        <f>SUM(P80:P122)</f>
        <v>5.4</v>
      </c>
      <c r="Q132" s="209">
        <f>SUM(Q80:Q122)</f>
        <v>14.399999999999999</v>
      </c>
      <c r="R132" s="210">
        <f>SUM(R80:R130)</f>
        <v>405</v>
      </c>
      <c r="S132" s="209">
        <f>SUM(S80:S122)</f>
        <v>16.200000000000003</v>
      </c>
      <c r="T132" s="209">
        <f>SUM(T80:T128)</f>
        <v>36</v>
      </c>
      <c r="U132" s="232"/>
    </row>
    <row r="133" spans="4:21" ht="19.5" customHeight="1" thickTop="1" thickBot="1" x14ac:dyDescent="0.3">
      <c r="D133" s="161"/>
      <c r="E133" s="130"/>
      <c r="F133" s="185" t="s">
        <v>48</v>
      </c>
      <c r="G133" s="132">
        <f>IF(G135="",SUM(E80:E122),G135)</f>
        <v>2</v>
      </c>
      <c r="H133" s="163"/>
      <c r="I133" s="15"/>
      <c r="J133" s="16"/>
      <c r="K133" s="229">
        <f>SUM(K120:K122,K115:K117,K110:K112,K80:K82,K105:K107,K100:K102,K95:K97,K90:K92,K85:K87,)</f>
        <v>12</v>
      </c>
      <c r="L133" s="134"/>
      <c r="M133" s="186" t="s">
        <v>24</v>
      </c>
      <c r="N133" s="179"/>
      <c r="O133" s="159"/>
      <c r="P133" s="159"/>
      <c r="Q133" s="159"/>
      <c r="R133" s="159"/>
      <c r="S133" s="159"/>
      <c r="T133" s="159"/>
      <c r="U133" s="232"/>
    </row>
    <row r="134" spans="4:21" ht="3.75" customHeight="1" thickTop="1" thickBot="1" x14ac:dyDescent="0.3">
      <c r="D134" s="161"/>
      <c r="E134" s="64"/>
      <c r="F134" s="182"/>
      <c r="G134" s="163"/>
      <c r="H134" s="163"/>
      <c r="I134" s="15"/>
      <c r="J134" s="16"/>
      <c r="K134" s="179"/>
      <c r="L134" s="123"/>
      <c r="M134" s="179"/>
      <c r="N134" s="179"/>
      <c r="O134" s="159"/>
      <c r="P134" s="184"/>
      <c r="Q134" s="184"/>
      <c r="R134" s="184"/>
      <c r="S134" s="184"/>
      <c r="T134" s="184"/>
      <c r="U134" s="232"/>
    </row>
    <row r="135" spans="4:21" ht="16.5" thickTop="1" thickBot="1" x14ac:dyDescent="0.3">
      <c r="D135" s="161"/>
      <c r="E135" s="79"/>
      <c r="F135" s="185" t="s">
        <v>50</v>
      </c>
      <c r="G135" s="219"/>
      <c r="H135" s="163"/>
      <c r="I135" s="15"/>
      <c r="J135" s="16"/>
      <c r="K135" s="133">
        <f>IF(K136="",SUM(MAX(O120:O122),MAX(O115:O117),MAX(O110:O112),MAX(O100:O102),MAX(O95:O97),MAX(O105:O107),MAX(O90:O92),MAX(O85:O87),MAX(O80:O82)),K136)</f>
        <v>135</v>
      </c>
      <c r="L135" s="134"/>
      <c r="M135" s="188" t="s">
        <v>26</v>
      </c>
      <c r="N135" s="179"/>
      <c r="O135" s="159"/>
      <c r="P135" s="163"/>
      <c r="Q135" s="159"/>
      <c r="R135" s="159"/>
      <c r="S135" s="189" t="s">
        <v>27</v>
      </c>
      <c r="T135" s="189" t="s">
        <v>19</v>
      </c>
      <c r="U135" s="232"/>
    </row>
    <row r="136" spans="4:21" ht="16.5" thickTop="1" thickBot="1" x14ac:dyDescent="0.3">
      <c r="D136" s="161"/>
      <c r="E136" s="122"/>
      <c r="F136" s="163"/>
      <c r="G136" s="163"/>
      <c r="H136" s="163"/>
      <c r="I136" s="15"/>
      <c r="K136" s="138"/>
      <c r="M136" s="186" t="s">
        <v>28</v>
      </c>
      <c r="N136" s="236"/>
      <c r="O136" s="159"/>
      <c r="P136" s="162"/>
      <c r="Q136" s="190" t="s">
        <v>29</v>
      </c>
      <c r="R136" s="129"/>
      <c r="S136" s="141">
        <f>IF(R132&gt;415,R132-415,0)</f>
        <v>0</v>
      </c>
      <c r="T136" s="142">
        <f>S136*0.03</f>
        <v>0</v>
      </c>
      <c r="U136" s="232"/>
    </row>
    <row r="137" spans="4:21" ht="16.5" thickTop="1" thickBot="1" x14ac:dyDescent="0.3">
      <c r="D137" s="161"/>
      <c r="E137" s="15"/>
      <c r="F137" s="187" t="s">
        <v>25</v>
      </c>
      <c r="G137" s="132">
        <f>IF(G135="",IF(G133&gt;=4,1.75,(IF(G133=3,1.1,0.9))),IF(G135&gt;=4,1.75,(IF(G135=3,1.1,0.9))))</f>
        <v>0.9</v>
      </c>
      <c r="H137" s="163"/>
      <c r="I137" s="15"/>
      <c r="J137" s="16"/>
      <c r="K137" s="133">
        <f>R132</f>
        <v>405</v>
      </c>
      <c r="L137" s="139"/>
      <c r="M137" s="191" t="s">
        <v>18</v>
      </c>
      <c r="N137" s="163"/>
      <c r="O137" s="163"/>
      <c r="P137" s="184"/>
      <c r="Q137" s="192" t="s">
        <v>31</v>
      </c>
      <c r="R137" s="128"/>
      <c r="S137" s="145">
        <f>IF(K136="",IF((K135-160)&lt;1,0,K135-160),IF(K136-160&lt;1,0,K136-160))</f>
        <v>0</v>
      </c>
      <c r="T137" s="146">
        <f>(S137^2)*0.1</f>
        <v>0</v>
      </c>
      <c r="U137" s="232"/>
    </row>
    <row r="138" spans="4:21" ht="16.5" thickTop="1" thickBot="1" x14ac:dyDescent="0.3">
      <c r="D138" s="161"/>
      <c r="E138" s="123"/>
      <c r="F138" s="182"/>
      <c r="G138" s="179" t="s">
        <v>19</v>
      </c>
      <c r="H138" s="179" t="s">
        <v>30</v>
      </c>
      <c r="I138" s="15"/>
      <c r="J138" s="16"/>
      <c r="K138" s="163"/>
      <c r="L138" s="15"/>
      <c r="M138" s="163"/>
      <c r="N138" s="163"/>
      <c r="O138" s="163"/>
      <c r="P138" s="163"/>
      <c r="Q138" s="193" t="s">
        <v>33</v>
      </c>
      <c r="R138" s="150"/>
      <c r="S138" s="151">
        <f>IF(K136="",IF((K135&lt;75),0,K135),IF(K136&lt;75,0,K136))</f>
        <v>135</v>
      </c>
      <c r="T138" s="152">
        <f>(S138)*0.01</f>
        <v>1.35</v>
      </c>
      <c r="U138" s="232"/>
    </row>
    <row r="139" spans="4:21" ht="16.5" thickTop="1" thickBot="1" x14ac:dyDescent="0.3">
      <c r="D139" s="161"/>
      <c r="E139" s="15"/>
      <c r="F139" s="185" t="s">
        <v>32</v>
      </c>
      <c r="G139" s="147"/>
      <c r="H139" s="148"/>
      <c r="I139" s="15"/>
      <c r="J139" s="16"/>
      <c r="K139" s="163"/>
      <c r="L139" s="15"/>
      <c r="M139" s="163"/>
      <c r="N139" s="163"/>
      <c r="O139" s="159"/>
      <c r="P139" s="159"/>
      <c r="Q139" s="159"/>
      <c r="R139" s="184"/>
      <c r="S139" s="194" t="s">
        <v>32</v>
      </c>
      <c r="T139" s="154">
        <f>IF(G139="",H139*40,G139)</f>
        <v>0</v>
      </c>
      <c r="U139" s="232"/>
    </row>
    <row r="140" spans="4:21" ht="3.75" customHeight="1" thickTop="1" thickBot="1" x14ac:dyDescent="0.3">
      <c r="D140" s="161"/>
      <c r="E140" s="15"/>
      <c r="F140" s="163"/>
      <c r="G140" s="163"/>
      <c r="H140" s="163"/>
      <c r="I140" s="15"/>
      <c r="J140" s="15"/>
      <c r="K140" s="163"/>
      <c r="L140" s="15"/>
      <c r="M140" s="163"/>
      <c r="N140" s="163"/>
      <c r="O140" s="163"/>
      <c r="P140" s="163"/>
      <c r="Q140" s="163"/>
      <c r="R140" s="163"/>
      <c r="S140" s="237"/>
      <c r="T140" s="195"/>
      <c r="U140" s="232"/>
    </row>
    <row r="141" spans="4:21" ht="16.5" thickTop="1" thickBot="1" x14ac:dyDescent="0.3">
      <c r="D141" s="161"/>
      <c r="E141" s="15"/>
      <c r="F141" s="163"/>
      <c r="G141" s="163"/>
      <c r="H141" s="163"/>
      <c r="I141" s="15"/>
      <c r="J141" s="16"/>
      <c r="K141" s="163"/>
      <c r="L141" s="15"/>
      <c r="M141" s="163"/>
      <c r="N141" s="163"/>
      <c r="O141" s="163"/>
      <c r="P141" s="393" t="s">
        <v>36</v>
      </c>
      <c r="Q141" s="394"/>
      <c r="R141" s="394"/>
      <c r="S141" s="395"/>
      <c r="T141" s="241">
        <f>SUM(T132:T139)</f>
        <v>37.35</v>
      </c>
      <c r="U141" s="232"/>
    </row>
    <row r="142" spans="4:21" ht="5.25" customHeight="1" thickTop="1" thickBot="1" x14ac:dyDescent="0.3">
      <c r="D142" s="235"/>
      <c r="E142" s="35"/>
      <c r="F142" s="237"/>
      <c r="G142" s="237"/>
      <c r="H142" s="237"/>
      <c r="I142" s="35"/>
      <c r="J142" s="36"/>
      <c r="K142" s="237"/>
      <c r="L142" s="35"/>
      <c r="M142" s="237"/>
      <c r="N142" s="237"/>
      <c r="O142" s="237"/>
      <c r="P142" s="238"/>
      <c r="Q142" s="238"/>
      <c r="R142" s="238"/>
      <c r="S142" s="238"/>
      <c r="T142" s="239"/>
      <c r="U142" s="234"/>
    </row>
    <row r="143" spans="4:21" ht="15.75" thickTop="1" x14ac:dyDescent="0.25"/>
    <row r="158" spans="6:6" hidden="1" x14ac:dyDescent="0.25"/>
    <row r="159" spans="6:6" ht="1.5" hidden="1" customHeight="1" thickBot="1" x14ac:dyDescent="0.3">
      <c r="F159" s="1" t="s">
        <v>70</v>
      </c>
    </row>
    <row r="160" spans="6:6" ht="1.5" hidden="1" customHeight="1" thickTop="1" x14ac:dyDescent="0.25">
      <c r="F160" s="278" t="s">
        <v>21</v>
      </c>
    </row>
    <row r="161" spans="6:6" ht="1.5" hidden="1" customHeight="1" thickBot="1" x14ac:dyDescent="0.3">
      <c r="F161" s="279" t="s">
        <v>23</v>
      </c>
    </row>
    <row r="162" spans="6:6" ht="15.75" hidden="1" thickTop="1" x14ac:dyDescent="0.25"/>
  </sheetData>
  <mergeCells count="72">
    <mergeCell ref="F41:F43"/>
    <mergeCell ref="G41:H41"/>
    <mergeCell ref="M41:N41"/>
    <mergeCell ref="P73:S73"/>
    <mergeCell ref="G46:H46"/>
    <mergeCell ref="M46:N46"/>
    <mergeCell ref="G51:H51"/>
    <mergeCell ref="M51:N51"/>
    <mergeCell ref="H57:P57"/>
    <mergeCell ref="H58:P58"/>
    <mergeCell ref="H59:P59"/>
    <mergeCell ref="H60:P60"/>
    <mergeCell ref="F46:F48"/>
    <mergeCell ref="F51:F53"/>
    <mergeCell ref="G31:H31"/>
    <mergeCell ref="M31:N31"/>
    <mergeCell ref="G36:H36"/>
    <mergeCell ref="M36:N36"/>
    <mergeCell ref="F36:F38"/>
    <mergeCell ref="P77:T77"/>
    <mergeCell ref="G79:H79"/>
    <mergeCell ref="M79:N79"/>
    <mergeCell ref="D4:F4"/>
    <mergeCell ref="G5:K5"/>
    <mergeCell ref="F9:H9"/>
    <mergeCell ref="K9:O9"/>
    <mergeCell ref="P9:T9"/>
    <mergeCell ref="G11:H11"/>
    <mergeCell ref="M11:N11"/>
    <mergeCell ref="G26:H26"/>
    <mergeCell ref="M26:N26"/>
    <mergeCell ref="G16:H16"/>
    <mergeCell ref="M16:N16"/>
    <mergeCell ref="G21:H21"/>
    <mergeCell ref="M21:N21"/>
    <mergeCell ref="G84:H84"/>
    <mergeCell ref="M84:N84"/>
    <mergeCell ref="G89:H89"/>
    <mergeCell ref="M89:N89"/>
    <mergeCell ref="F77:H77"/>
    <mergeCell ref="K77:O77"/>
    <mergeCell ref="F79:F81"/>
    <mergeCell ref="F84:F86"/>
    <mergeCell ref="F89:F91"/>
    <mergeCell ref="F99:F101"/>
    <mergeCell ref="G94:H94"/>
    <mergeCell ref="M94:N94"/>
    <mergeCell ref="G99:H99"/>
    <mergeCell ref="M99:N99"/>
    <mergeCell ref="F94:F96"/>
    <mergeCell ref="G114:H114"/>
    <mergeCell ref="M114:N114"/>
    <mergeCell ref="G119:H119"/>
    <mergeCell ref="M119:N119"/>
    <mergeCell ref="F104:F106"/>
    <mergeCell ref="F109:F111"/>
    <mergeCell ref="F114:F116"/>
    <mergeCell ref="F119:F121"/>
    <mergeCell ref="G104:H104"/>
    <mergeCell ref="M104:N104"/>
    <mergeCell ref="G109:H109"/>
    <mergeCell ref="M109:N109"/>
    <mergeCell ref="H125:P125"/>
    <mergeCell ref="H126:P126"/>
    <mergeCell ref="H127:P127"/>
    <mergeCell ref="H128:P128"/>
    <mergeCell ref="P141:S141"/>
    <mergeCell ref="F11:F13"/>
    <mergeCell ref="F16:F18"/>
    <mergeCell ref="F21:F23"/>
    <mergeCell ref="F26:F28"/>
    <mergeCell ref="F31:F33"/>
  </mergeCells>
  <conditionalFormatting sqref="T5">
    <cfRule type="cellIs" dxfId="9" priority="7" operator="greaterThan">
      <formula>85</formula>
    </cfRule>
  </conditionalFormatting>
  <conditionalFormatting sqref="T73">
    <cfRule type="cellIs" dxfId="8" priority="5" operator="greaterThan">
      <formula>55</formula>
    </cfRule>
    <cfRule type="cellIs" dxfId="7" priority="6" operator="between">
      <formula>44.0000001</formula>
      <formula>55</formula>
    </cfRule>
  </conditionalFormatting>
  <conditionalFormatting sqref="T141">
    <cfRule type="cellIs" dxfId="6" priority="1" operator="greaterThan">
      <formula>55</formula>
    </cfRule>
    <cfRule type="cellIs" dxfId="5" priority="2" operator="between">
      <formula>44.0000001</formula>
      <formula>55</formula>
    </cfRule>
  </conditionalFormatting>
  <dataValidations count="2">
    <dataValidation type="list" allowBlank="1" showInputMessage="1" showErrorMessage="1" sqref="M39 M29 M24 M34 M49 M54 M19 M44 M14" xr:uid="{00000000-0002-0000-0200-000000000000}">
      <formula1>$F$94:$F$95</formula1>
    </dataValidation>
    <dataValidation type="list" allowBlank="1" showInputMessage="1" showErrorMessage="1" sqref="M120:M121 M115:M116 M110:M111 M105:M106 M100:M101 M95:M96 M90:M91 M85:M86 M80:M81 M52:M53 M47:M48 M42:M43 M37:M38 M32:M33 M27:M28 M22:M23 M17:M18 M12:M13" xr:uid="{00000000-0002-0000-0200-000001000000}">
      <formula1>$F$160:$F$161</formula1>
    </dataValidation>
  </dataValidations>
  <printOptions horizontalCentered="1"/>
  <pageMargins left="0.23622047244094491" right="0.23622047244094491" top="0.74803149606299213" bottom="0.74803149606299213" header="0.31496062992125984" footer="0.31496062992125984"/>
  <pageSetup scale="88" fitToHeight="0" orientation="portrait" r:id="rId1"/>
  <headerFooter>
    <oddFooter>&amp;LFNEEQ&amp;CPage &amp;P de &amp;N&amp;R&amp;D</oddFooter>
  </headerFooter>
  <rowBreaks count="1" manualBreakCount="1">
    <brk id="74" min="3" max="2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0A5F0-748F-4795-86CB-738F74D9599F}">
  <sheetPr codeName="Feuil4">
    <tabColor rgb="FF92D050"/>
    <pageSetUpPr fitToPage="1"/>
  </sheetPr>
  <dimension ref="B2:T60"/>
  <sheetViews>
    <sheetView topLeftCell="A3" zoomScale="85" zoomScaleNormal="85" workbookViewId="0">
      <selection activeCell="W32" sqref="V32:W32"/>
    </sheetView>
  </sheetViews>
  <sheetFormatPr baseColWidth="10" defaultRowHeight="15" x14ac:dyDescent="0.25"/>
  <cols>
    <col min="5" max="13" width="9.85546875" customWidth="1"/>
    <col min="14" max="14" width="9.85546875" style="324" customWidth="1"/>
    <col min="15" max="15" width="9.85546875" customWidth="1"/>
    <col min="16" max="16" width="17" customWidth="1"/>
  </cols>
  <sheetData>
    <row r="2" spans="2:17" x14ac:dyDescent="0.25">
      <c r="B2" s="323" t="s">
        <v>89</v>
      </c>
    </row>
    <row r="6" spans="2:17" x14ac:dyDescent="0.25">
      <c r="D6" t="s">
        <v>73</v>
      </c>
    </row>
    <row r="7" spans="2:17" ht="4.5" customHeight="1" thickBot="1" x14ac:dyDescent="0.3"/>
    <row r="8" spans="2:17" s="280" customFormat="1" ht="27" customHeight="1" thickTop="1" thickBot="1" x14ac:dyDescent="0.3">
      <c r="D8" s="281"/>
      <c r="E8" s="282" t="s">
        <v>75</v>
      </c>
      <c r="F8" s="283" t="s">
        <v>76</v>
      </c>
      <c r="G8" s="283" t="s">
        <v>11</v>
      </c>
      <c r="H8" s="283" t="s">
        <v>85</v>
      </c>
      <c r="I8" s="284" t="s">
        <v>77</v>
      </c>
      <c r="J8" s="285" t="s">
        <v>16</v>
      </c>
      <c r="K8" s="283" t="s">
        <v>17</v>
      </c>
      <c r="L8" s="283" t="s">
        <v>18</v>
      </c>
      <c r="M8" s="283" t="s">
        <v>87</v>
      </c>
      <c r="N8" s="325" t="s">
        <v>19</v>
      </c>
      <c r="P8" s="345" t="s">
        <v>94</v>
      </c>
      <c r="Q8" s="346"/>
    </row>
    <row r="9" spans="2:17" s="280" customFormat="1" ht="27" customHeight="1" thickTop="1" thickBot="1" x14ac:dyDescent="0.3">
      <c r="D9" s="286" t="s">
        <v>74</v>
      </c>
      <c r="E9" s="287">
        <v>2</v>
      </c>
      <c r="F9" s="288">
        <v>3</v>
      </c>
      <c r="G9" s="288"/>
      <c r="H9" s="288"/>
      <c r="I9" s="289">
        <v>35</v>
      </c>
      <c r="J9" s="290">
        <f>0.9*(E9+F9)</f>
        <v>4.5</v>
      </c>
      <c r="K9" s="291">
        <f>1.2*(E9+F9)</f>
        <v>6</v>
      </c>
      <c r="L9" s="291">
        <f>(E9+F9)*I9</f>
        <v>175</v>
      </c>
      <c r="M9" s="292">
        <f>0.04*L9</f>
        <v>7</v>
      </c>
      <c r="N9" s="326">
        <f>J9+K9+M9</f>
        <v>17.5</v>
      </c>
      <c r="P9" s="345" t="s">
        <v>95</v>
      </c>
      <c r="Q9" s="346"/>
    </row>
    <row r="10" spans="2:17" s="280" customFormat="1" ht="27" customHeight="1" thickTop="1" x14ac:dyDescent="0.25">
      <c r="D10" s="293" t="s">
        <v>78</v>
      </c>
      <c r="E10" s="294">
        <v>2</v>
      </c>
      <c r="F10" s="295">
        <v>3</v>
      </c>
      <c r="G10" s="295"/>
      <c r="H10" s="295"/>
      <c r="I10" s="296">
        <v>35</v>
      </c>
      <c r="J10" s="297">
        <f>0.9*(E10+F10)</f>
        <v>4.5</v>
      </c>
      <c r="K10" s="298">
        <f>1.2*(E10+F10)</f>
        <v>6</v>
      </c>
      <c r="L10" s="298">
        <f>(E10+F10)*I10</f>
        <v>175</v>
      </c>
      <c r="M10" s="299">
        <f>0.04*L10</f>
        <v>7</v>
      </c>
      <c r="N10" s="327">
        <f>J10+K10+M10</f>
        <v>17.5</v>
      </c>
      <c r="P10" s="306" t="s">
        <v>82</v>
      </c>
      <c r="Q10" s="307">
        <f>IF(I12&gt;=75,I12*0.01,0)+IF(I12&gt;160,(I12-160)^2*0.1,0)</f>
        <v>0</v>
      </c>
    </row>
    <row r="11" spans="2:17" s="280" customFormat="1" ht="27" customHeight="1" thickBot="1" x14ac:dyDescent="0.3">
      <c r="D11" s="293" t="s">
        <v>81</v>
      </c>
      <c r="E11" s="300"/>
      <c r="F11" s="301"/>
      <c r="G11" s="301"/>
      <c r="H11" s="301"/>
      <c r="I11" s="302"/>
      <c r="J11" s="303"/>
      <c r="K11" s="304"/>
      <c r="L11" s="304"/>
      <c r="M11" s="305"/>
      <c r="N11" s="328">
        <v>5</v>
      </c>
      <c r="P11" s="308" t="s">
        <v>86</v>
      </c>
      <c r="Q11" s="309">
        <f>IF(L12&gt;415,(L12-415)*0.03,0)</f>
        <v>0</v>
      </c>
    </row>
    <row r="12" spans="2:17" s="280" customFormat="1" ht="27" customHeight="1" thickTop="1" thickBot="1" x14ac:dyDescent="0.3">
      <c r="D12" s="320" t="s">
        <v>88</v>
      </c>
      <c r="E12" s="321">
        <f>SUM(E9:E11)</f>
        <v>4</v>
      </c>
      <c r="F12" s="317">
        <f t="shared" ref="F12:N12" si="0">SUM(F9:F11)</f>
        <v>6</v>
      </c>
      <c r="G12" s="317">
        <f t="shared" si="0"/>
        <v>0</v>
      </c>
      <c r="H12" s="317">
        <f t="shared" si="0"/>
        <v>0</v>
      </c>
      <c r="I12" s="318">
        <f t="shared" si="0"/>
        <v>70</v>
      </c>
      <c r="J12" s="319">
        <f t="shared" si="0"/>
        <v>9</v>
      </c>
      <c r="K12" s="317">
        <f t="shared" si="0"/>
        <v>12</v>
      </c>
      <c r="L12" s="317">
        <f t="shared" si="0"/>
        <v>350</v>
      </c>
      <c r="M12" s="322">
        <f t="shared" si="0"/>
        <v>14</v>
      </c>
      <c r="N12" s="329">
        <f t="shared" si="0"/>
        <v>40</v>
      </c>
      <c r="P12" s="310" t="s">
        <v>83</v>
      </c>
      <c r="Q12" s="329">
        <f>SUM(N9:N11)+Q10+Q11</f>
        <v>40</v>
      </c>
    </row>
    <row r="13" spans="2:17" s="280" customFormat="1" ht="7.5" customHeight="1" thickTop="1" thickBot="1" x14ac:dyDescent="0.3">
      <c r="N13" s="330"/>
    </row>
    <row r="14" spans="2:17" s="280" customFormat="1" ht="27" customHeight="1" thickTop="1" thickBot="1" x14ac:dyDescent="0.3">
      <c r="D14" s="281"/>
      <c r="E14" s="282" t="s">
        <v>75</v>
      </c>
      <c r="F14" s="283" t="s">
        <v>76</v>
      </c>
      <c r="G14" s="283" t="s">
        <v>11</v>
      </c>
      <c r="H14" s="283" t="s">
        <v>85</v>
      </c>
      <c r="I14" s="284" t="s">
        <v>77</v>
      </c>
      <c r="J14" s="285" t="s">
        <v>16</v>
      </c>
      <c r="K14" s="283" t="s">
        <v>17</v>
      </c>
      <c r="L14" s="283" t="s">
        <v>18</v>
      </c>
      <c r="M14" s="283" t="s">
        <v>87</v>
      </c>
      <c r="N14" s="325" t="s">
        <v>19</v>
      </c>
      <c r="P14" s="306" t="s">
        <v>82</v>
      </c>
      <c r="Q14" s="307">
        <f>IF(I19&gt;=75,I19*0.01,0)+IF(I19&gt;160,(I19-160)^2*0.1,0)</f>
        <v>0</v>
      </c>
    </row>
    <row r="15" spans="2:17" s="280" customFormat="1" ht="27" customHeight="1" thickTop="1" thickBot="1" x14ac:dyDescent="0.3">
      <c r="D15" s="286" t="s">
        <v>74</v>
      </c>
      <c r="E15" s="287">
        <v>2</v>
      </c>
      <c r="F15" s="288">
        <v>1</v>
      </c>
      <c r="G15" s="288"/>
      <c r="H15" s="288"/>
      <c r="I15" s="289">
        <v>10</v>
      </c>
      <c r="J15" s="290">
        <f>1.75*(E15+F15)</f>
        <v>5.25</v>
      </c>
      <c r="K15" s="291">
        <f>1.2*(E15+F15)</f>
        <v>3.5999999999999996</v>
      </c>
      <c r="L15" s="291">
        <f>(E15+F15)*I15</f>
        <v>30</v>
      </c>
      <c r="M15" s="292">
        <f>0.04*L15</f>
        <v>1.2</v>
      </c>
      <c r="N15" s="326">
        <f>J15+K15+M15</f>
        <v>10.049999999999999</v>
      </c>
      <c r="P15" s="308" t="s">
        <v>86</v>
      </c>
      <c r="Q15" s="309">
        <f>IF(L19&gt;415,(L19-415)*0.03,0)</f>
        <v>0</v>
      </c>
    </row>
    <row r="16" spans="2:17" s="280" customFormat="1" ht="27" customHeight="1" thickTop="1" thickBot="1" x14ac:dyDescent="0.3">
      <c r="D16" s="293" t="s">
        <v>78</v>
      </c>
      <c r="E16" s="294">
        <v>2</v>
      </c>
      <c r="F16" s="295">
        <v>1</v>
      </c>
      <c r="G16" s="295"/>
      <c r="H16" s="295"/>
      <c r="I16" s="296">
        <v>9</v>
      </c>
      <c r="J16" s="297">
        <f t="shared" ref="J16:J18" si="1">1.75*(E16+F16)</f>
        <v>5.25</v>
      </c>
      <c r="K16" s="298">
        <f t="shared" ref="K16:K18" si="2">1.2*(E16+F16)</f>
        <v>3.5999999999999996</v>
      </c>
      <c r="L16" s="298">
        <f t="shared" ref="L16:L18" si="3">(E16+F16)*I16</f>
        <v>27</v>
      </c>
      <c r="M16" s="299">
        <f>0.04*L16</f>
        <v>1.08</v>
      </c>
      <c r="N16" s="327">
        <f>J16+K16+M16</f>
        <v>9.93</v>
      </c>
      <c r="P16" s="310" t="s">
        <v>83</v>
      </c>
      <c r="Q16" s="329">
        <f>SUM(N15:N18)+Q14+Q15</f>
        <v>42.15</v>
      </c>
    </row>
    <row r="17" spans="4:17" s="280" customFormat="1" ht="27" customHeight="1" thickTop="1" x14ac:dyDescent="0.25">
      <c r="D17" s="293" t="s">
        <v>79</v>
      </c>
      <c r="E17" s="294">
        <v>1</v>
      </c>
      <c r="F17" s="295">
        <v>2</v>
      </c>
      <c r="G17" s="295"/>
      <c r="H17" s="295"/>
      <c r="I17" s="296">
        <v>6</v>
      </c>
      <c r="J17" s="297">
        <f t="shared" si="1"/>
        <v>5.25</v>
      </c>
      <c r="K17" s="298">
        <f t="shared" si="2"/>
        <v>3.5999999999999996</v>
      </c>
      <c r="L17" s="298">
        <f t="shared" si="3"/>
        <v>18</v>
      </c>
      <c r="M17" s="299">
        <f>0.04*L17</f>
        <v>0.72</v>
      </c>
      <c r="N17" s="327">
        <f>J17+K17+M17</f>
        <v>9.57</v>
      </c>
    </row>
    <row r="18" spans="4:17" s="280" customFormat="1" ht="27" customHeight="1" thickBot="1" x14ac:dyDescent="0.3">
      <c r="D18" s="293" t="s">
        <v>80</v>
      </c>
      <c r="E18" s="311">
        <v>2</v>
      </c>
      <c r="F18" s="312">
        <v>2</v>
      </c>
      <c r="G18" s="312"/>
      <c r="H18" s="312"/>
      <c r="I18" s="313">
        <v>5</v>
      </c>
      <c r="J18" s="314">
        <f t="shared" si="1"/>
        <v>7</v>
      </c>
      <c r="K18" s="315">
        <f t="shared" si="2"/>
        <v>4.8</v>
      </c>
      <c r="L18" s="315">
        <f t="shared" si="3"/>
        <v>20</v>
      </c>
      <c r="M18" s="316">
        <f>0.04*L18</f>
        <v>0.8</v>
      </c>
      <c r="N18" s="327">
        <f>J18+K18+M18</f>
        <v>12.600000000000001</v>
      </c>
    </row>
    <row r="19" spans="4:17" s="280" customFormat="1" ht="27" customHeight="1" thickTop="1" thickBot="1" x14ac:dyDescent="0.3">
      <c r="D19" s="320"/>
      <c r="E19" s="321">
        <f>SUM(E15:E18)</f>
        <v>7</v>
      </c>
      <c r="F19" s="317">
        <f t="shared" ref="F19:N19" si="4">SUM(F15:F18)</f>
        <v>6</v>
      </c>
      <c r="G19" s="317">
        <f t="shared" si="4"/>
        <v>0</v>
      </c>
      <c r="H19" s="317">
        <f t="shared" si="4"/>
        <v>0</v>
      </c>
      <c r="I19" s="318">
        <f t="shared" si="4"/>
        <v>30</v>
      </c>
      <c r="J19" s="319">
        <f t="shared" si="4"/>
        <v>22.75</v>
      </c>
      <c r="K19" s="317">
        <f t="shared" si="4"/>
        <v>15.599999999999998</v>
      </c>
      <c r="L19" s="317">
        <f t="shared" si="4"/>
        <v>95</v>
      </c>
      <c r="M19" s="322">
        <f t="shared" si="4"/>
        <v>3.8</v>
      </c>
      <c r="N19" s="329">
        <f t="shared" si="4"/>
        <v>42.15</v>
      </c>
    </row>
    <row r="20" spans="4:17" s="280" customFormat="1" ht="7.5" customHeight="1" thickTop="1" thickBot="1" x14ac:dyDescent="0.3">
      <c r="N20" s="330"/>
    </row>
    <row r="21" spans="4:17" s="280" customFormat="1" ht="27" customHeight="1" thickTop="1" thickBot="1" x14ac:dyDescent="0.3">
      <c r="D21" s="281"/>
      <c r="E21" s="282" t="s">
        <v>75</v>
      </c>
      <c r="F21" s="283" t="s">
        <v>76</v>
      </c>
      <c r="G21" s="283" t="s">
        <v>11</v>
      </c>
      <c r="H21" s="283" t="s">
        <v>85</v>
      </c>
      <c r="I21" s="284" t="s">
        <v>77</v>
      </c>
      <c r="J21" s="285" t="s">
        <v>16</v>
      </c>
      <c r="K21" s="283" t="s">
        <v>17</v>
      </c>
      <c r="L21" s="283" t="s">
        <v>18</v>
      </c>
      <c r="M21" s="283" t="s">
        <v>87</v>
      </c>
      <c r="N21" s="325" t="s">
        <v>19</v>
      </c>
      <c r="P21" s="306" t="s">
        <v>82</v>
      </c>
      <c r="Q21" s="307">
        <f>IF(I25&gt;=75,I25*0.01,0)+IF(I25&gt;160,(I25-160)^2*0.1,0)</f>
        <v>0.8</v>
      </c>
    </row>
    <row r="22" spans="4:17" s="280" customFormat="1" ht="27" customHeight="1" thickTop="1" thickBot="1" x14ac:dyDescent="0.3">
      <c r="D22" s="286" t="s">
        <v>74</v>
      </c>
      <c r="E22" s="287">
        <v>2</v>
      </c>
      <c r="F22" s="288">
        <v>3</v>
      </c>
      <c r="G22" s="288"/>
      <c r="H22" s="288"/>
      <c r="I22" s="289">
        <v>35</v>
      </c>
      <c r="J22" s="290">
        <f>0.9*(E22+F22)</f>
        <v>4.5</v>
      </c>
      <c r="K22" s="291">
        <f>1.2*(F22+G22)</f>
        <v>3.5999999999999996</v>
      </c>
      <c r="L22" s="291">
        <f t="shared" ref="L22:L23" si="5">(E22+F22)*I22</f>
        <v>175</v>
      </c>
      <c r="M22" s="292">
        <f>0.04*L22</f>
        <v>7</v>
      </c>
      <c r="N22" s="326">
        <f>J22+K22+M22</f>
        <v>15.1</v>
      </c>
      <c r="P22" s="308" t="s">
        <v>86</v>
      </c>
      <c r="Q22" s="309">
        <f>IF(L25&gt;415,(L25-415)*0.03,0)</f>
        <v>0</v>
      </c>
    </row>
    <row r="23" spans="4:17" s="280" customFormat="1" ht="27" customHeight="1" thickTop="1" thickBot="1" x14ac:dyDescent="0.3">
      <c r="D23" s="293" t="s">
        <v>78</v>
      </c>
      <c r="E23" s="294">
        <v>2</v>
      </c>
      <c r="F23" s="295">
        <v>3</v>
      </c>
      <c r="G23" s="295"/>
      <c r="H23" s="295"/>
      <c r="I23" s="296">
        <v>35</v>
      </c>
      <c r="J23" s="297">
        <f>0.9*(E23+F23)</f>
        <v>4.5</v>
      </c>
      <c r="K23" s="298">
        <f>1.2*(F23+G23)</f>
        <v>3.5999999999999996</v>
      </c>
      <c r="L23" s="298">
        <f t="shared" si="5"/>
        <v>175</v>
      </c>
      <c r="M23" s="299">
        <f>0.04*L23</f>
        <v>7</v>
      </c>
      <c r="N23" s="327">
        <f>J23+K23+M23</f>
        <v>15.1</v>
      </c>
      <c r="P23" s="310" t="s">
        <v>83</v>
      </c>
      <c r="Q23" s="329">
        <f>SUM(N22:N24)+Q21+Q22</f>
        <v>40.888888888888886</v>
      </c>
    </row>
    <row r="24" spans="4:17" s="280" customFormat="1" ht="27" customHeight="1" thickTop="1" thickBot="1" x14ac:dyDescent="0.3">
      <c r="D24" s="293" t="s">
        <v>84</v>
      </c>
      <c r="E24" s="311">
        <v>0</v>
      </c>
      <c r="F24" s="312">
        <v>3</v>
      </c>
      <c r="G24" s="312"/>
      <c r="H24" s="312">
        <v>36</v>
      </c>
      <c r="I24" s="313">
        <v>10</v>
      </c>
      <c r="J24" s="297"/>
      <c r="K24" s="298"/>
      <c r="L24" s="315"/>
      <c r="M24" s="316"/>
      <c r="N24" s="327">
        <f>(I24/H24)*0.89*40</f>
        <v>9.8888888888888893</v>
      </c>
    </row>
    <row r="25" spans="4:17" s="280" customFormat="1" ht="27" customHeight="1" thickTop="1" thickBot="1" x14ac:dyDescent="0.3">
      <c r="D25" s="320"/>
      <c r="E25" s="321">
        <f t="shared" ref="E25:G25" si="6">SUM(E22:E24)</f>
        <v>4</v>
      </c>
      <c r="F25" s="317">
        <f t="shared" si="6"/>
        <v>9</v>
      </c>
      <c r="G25" s="317">
        <f t="shared" si="6"/>
        <v>0</v>
      </c>
      <c r="H25" s="317"/>
      <c r="I25" s="318">
        <f>SUM(I22:I24)</f>
        <v>80</v>
      </c>
      <c r="J25" s="319">
        <f>SUM(J22:J24)</f>
        <v>9</v>
      </c>
      <c r="K25" s="317">
        <f t="shared" ref="K25:M25" si="7">SUM(K22:K24)</f>
        <v>7.1999999999999993</v>
      </c>
      <c r="L25" s="317">
        <f t="shared" si="7"/>
        <v>350</v>
      </c>
      <c r="M25" s="322">
        <f t="shared" si="7"/>
        <v>14</v>
      </c>
      <c r="N25" s="329">
        <f t="shared" ref="N25" si="8">SUM(N21:N24)</f>
        <v>40.088888888888889</v>
      </c>
    </row>
    <row r="26" spans="4:17" s="280" customFormat="1" ht="7.5" customHeight="1" thickTop="1" thickBot="1" x14ac:dyDescent="0.3">
      <c r="N26" s="330"/>
    </row>
    <row r="27" spans="4:17" s="280" customFormat="1" ht="27" customHeight="1" thickTop="1" thickBot="1" x14ac:dyDescent="0.3">
      <c r="D27" s="281"/>
      <c r="E27" s="282" t="s">
        <v>75</v>
      </c>
      <c r="F27" s="283" t="s">
        <v>76</v>
      </c>
      <c r="G27" s="283" t="s">
        <v>11</v>
      </c>
      <c r="H27" s="283" t="s">
        <v>85</v>
      </c>
      <c r="I27" s="284" t="s">
        <v>77</v>
      </c>
      <c r="J27" s="285" t="s">
        <v>16</v>
      </c>
      <c r="K27" s="283" t="s">
        <v>17</v>
      </c>
      <c r="L27" s="283" t="s">
        <v>18</v>
      </c>
      <c r="M27" s="283" t="s">
        <v>87</v>
      </c>
      <c r="N27" s="325" t="s">
        <v>19</v>
      </c>
      <c r="P27" s="306" t="s">
        <v>82</v>
      </c>
      <c r="Q27" s="307">
        <f>IF(I32&gt;=75,I32*0.01,0)+IF(I32&gt;160,(I32-160)^2*0.1,0)</f>
        <v>1.6</v>
      </c>
    </row>
    <row r="28" spans="4:17" s="280" customFormat="1" ht="27" customHeight="1" thickTop="1" thickBot="1" x14ac:dyDescent="0.3">
      <c r="D28" s="286" t="s">
        <v>74</v>
      </c>
      <c r="E28" s="287">
        <v>2</v>
      </c>
      <c r="F28" s="288">
        <v>1</v>
      </c>
      <c r="G28" s="288"/>
      <c r="H28" s="288"/>
      <c r="I28" s="289">
        <v>40</v>
      </c>
      <c r="J28" s="290">
        <f>0.9*(E28+F28)</f>
        <v>2.7</v>
      </c>
      <c r="K28" s="291">
        <f t="shared" ref="K28:K31" si="9">1.2*3</f>
        <v>3.5999999999999996</v>
      </c>
      <c r="L28" s="291">
        <f t="shared" ref="L28" si="10">(E28+F28)*I28</f>
        <v>120</v>
      </c>
      <c r="M28" s="292">
        <f>0.04*L28</f>
        <v>4.8</v>
      </c>
      <c r="N28" s="326">
        <f>J28+K28+M28</f>
        <v>11.1</v>
      </c>
      <c r="P28" s="308" t="s">
        <v>86</v>
      </c>
      <c r="Q28" s="309">
        <f>IF(L32&gt;415,(L32-415)*0.03,0)</f>
        <v>1.95</v>
      </c>
    </row>
    <row r="29" spans="4:17" s="280" customFormat="1" ht="27" customHeight="1" thickTop="1" thickBot="1" x14ac:dyDescent="0.3">
      <c r="D29" s="293" t="s">
        <v>74</v>
      </c>
      <c r="E29" s="294">
        <v>2</v>
      </c>
      <c r="F29" s="295">
        <v>1</v>
      </c>
      <c r="G29" s="295"/>
      <c r="H29" s="295"/>
      <c r="I29" s="296">
        <v>40</v>
      </c>
      <c r="J29" s="297"/>
      <c r="K29" s="298">
        <f t="shared" si="9"/>
        <v>3.5999999999999996</v>
      </c>
      <c r="L29" s="298">
        <f t="shared" ref="L29:L31" si="11">(E29+F29)*I29</f>
        <v>120</v>
      </c>
      <c r="M29" s="299">
        <f>0.04*L29</f>
        <v>4.8</v>
      </c>
      <c r="N29" s="327">
        <f>J29+K29+M29</f>
        <v>8.3999999999999986</v>
      </c>
      <c r="P29" s="310" t="s">
        <v>83</v>
      </c>
      <c r="Q29" s="329">
        <f>SUM(N28:N31)+Q27+Q28</f>
        <v>39.85</v>
      </c>
    </row>
    <row r="30" spans="4:17" s="280" customFormat="1" ht="27" customHeight="1" thickTop="1" x14ac:dyDescent="0.25">
      <c r="D30" s="293" t="s">
        <v>74</v>
      </c>
      <c r="E30" s="294">
        <v>2</v>
      </c>
      <c r="F30" s="295">
        <v>1</v>
      </c>
      <c r="G30" s="295"/>
      <c r="H30" s="295"/>
      <c r="I30" s="296">
        <v>40</v>
      </c>
      <c r="J30" s="297"/>
      <c r="K30" s="298">
        <f t="shared" si="9"/>
        <v>3.5999999999999996</v>
      </c>
      <c r="L30" s="298">
        <f t="shared" si="11"/>
        <v>120</v>
      </c>
      <c r="M30" s="299">
        <f>0.04*L30</f>
        <v>4.8</v>
      </c>
      <c r="N30" s="327">
        <f>J30+K30+M30</f>
        <v>8.3999999999999986</v>
      </c>
    </row>
    <row r="31" spans="4:17" s="280" customFormat="1" ht="27" customHeight="1" thickBot="1" x14ac:dyDescent="0.3">
      <c r="D31" s="293" t="s">
        <v>74</v>
      </c>
      <c r="E31" s="311">
        <v>2</v>
      </c>
      <c r="F31" s="312">
        <v>1</v>
      </c>
      <c r="G31" s="312"/>
      <c r="H31" s="312"/>
      <c r="I31" s="313">
        <v>40</v>
      </c>
      <c r="J31" s="314"/>
      <c r="K31" s="315">
        <f t="shared" si="9"/>
        <v>3.5999999999999996</v>
      </c>
      <c r="L31" s="315">
        <f t="shared" si="11"/>
        <v>120</v>
      </c>
      <c r="M31" s="316">
        <f>0.04*L31</f>
        <v>4.8</v>
      </c>
      <c r="N31" s="327">
        <f>J31+K31+M31</f>
        <v>8.3999999999999986</v>
      </c>
    </row>
    <row r="32" spans="4:17" s="280" customFormat="1" ht="27" customHeight="1" thickTop="1" thickBot="1" x14ac:dyDescent="0.3">
      <c r="D32" s="320" t="s">
        <v>88</v>
      </c>
      <c r="E32" s="321">
        <f>SUM(E28:E31)</f>
        <v>8</v>
      </c>
      <c r="F32" s="317">
        <f t="shared" ref="F32" si="12">SUM(F28:F31)</f>
        <v>4</v>
      </c>
      <c r="G32" s="317"/>
      <c r="H32" s="317"/>
      <c r="I32" s="318">
        <f t="shared" ref="I32" si="13">SUM(I28:I31)</f>
        <v>160</v>
      </c>
      <c r="J32" s="319">
        <f t="shared" ref="J32" si="14">SUM(J28:J31)</f>
        <v>2.7</v>
      </c>
      <c r="K32" s="317">
        <f t="shared" ref="K32" si="15">SUM(K28:K31)</f>
        <v>14.399999999999999</v>
      </c>
      <c r="L32" s="317">
        <f t="shared" ref="L32" si="16">SUM(L28:L31)</f>
        <v>480</v>
      </c>
      <c r="M32" s="322">
        <f t="shared" ref="M32" si="17">SUM(M28:M31)</f>
        <v>19.2</v>
      </c>
      <c r="N32" s="329">
        <f t="shared" ref="N32" si="18">SUM(N28:N31)</f>
        <v>36.299999999999997</v>
      </c>
    </row>
    <row r="33" spans="4:20" ht="7.5" customHeight="1" thickTop="1" x14ac:dyDescent="0.25"/>
    <row r="34" spans="4:20" ht="18.600000000000001" customHeight="1" thickBot="1" x14ac:dyDescent="0.3">
      <c r="E34" t="s">
        <v>93</v>
      </c>
    </row>
    <row r="35" spans="4:20" ht="27" customHeight="1" thickTop="1" thickBot="1" x14ac:dyDescent="0.3">
      <c r="D35" s="281"/>
      <c r="E35" s="282" t="s">
        <v>75</v>
      </c>
      <c r="F35" s="283" t="s">
        <v>76</v>
      </c>
      <c r="G35" s="283" t="s">
        <v>11</v>
      </c>
      <c r="H35" s="283" t="s">
        <v>85</v>
      </c>
      <c r="I35" s="284" t="s">
        <v>77</v>
      </c>
      <c r="J35" s="285" t="s">
        <v>16</v>
      </c>
      <c r="K35" s="283" t="s">
        <v>17</v>
      </c>
      <c r="L35" s="283" t="s">
        <v>18</v>
      </c>
      <c r="M35" s="283" t="s">
        <v>87</v>
      </c>
      <c r="N35" s="325" t="s">
        <v>19</v>
      </c>
      <c r="P35" s="306" t="s">
        <v>82</v>
      </c>
      <c r="Q35" s="307">
        <f>IF(I37&gt;=75,I37*0.01,0)+IF(I37&gt;160,(I37-160)^2*0.1,0)</f>
        <v>0</v>
      </c>
    </row>
    <row r="36" spans="4:20" ht="27" customHeight="1" thickTop="1" thickBot="1" x14ac:dyDescent="0.3">
      <c r="D36" s="286" t="s">
        <v>74</v>
      </c>
      <c r="E36" s="287">
        <v>2</v>
      </c>
      <c r="F36" s="288">
        <v>1</v>
      </c>
      <c r="G36" s="288">
        <v>13</v>
      </c>
      <c r="H36" s="288"/>
      <c r="I36" s="289">
        <v>32</v>
      </c>
      <c r="J36" s="290">
        <f>0.9*(E36+F36+G36)</f>
        <v>14.4</v>
      </c>
      <c r="K36" s="291">
        <f>1.2*(E36+F36)+1.28*G36</f>
        <v>20.240000000000002</v>
      </c>
      <c r="L36" s="291">
        <f>E36*32+F36*16+G36*6</f>
        <v>158</v>
      </c>
      <c r="M36" s="292">
        <f>0.04*L36</f>
        <v>6.32</v>
      </c>
      <c r="N36" s="326">
        <f>J36+K36+M36</f>
        <v>40.96</v>
      </c>
      <c r="P36" s="308" t="s">
        <v>86</v>
      </c>
      <c r="Q36" s="309">
        <f>IF(L37&gt;415,(L37-415)*0.03,0)</f>
        <v>0</v>
      </c>
    </row>
    <row r="37" spans="4:20" ht="27" customHeight="1" thickTop="1" thickBot="1" x14ac:dyDescent="0.3">
      <c r="D37" s="320" t="s">
        <v>88</v>
      </c>
      <c r="E37" s="321">
        <f>SUM(E36:E36)</f>
        <v>2</v>
      </c>
      <c r="F37" s="317">
        <f>SUM(F36:F36)</f>
        <v>1</v>
      </c>
      <c r="G37" s="317"/>
      <c r="H37" s="317"/>
      <c r="I37" s="318">
        <f t="shared" ref="I37:N37" si="19">SUM(I36:I36)</f>
        <v>32</v>
      </c>
      <c r="J37" s="319">
        <f t="shared" si="19"/>
        <v>14.4</v>
      </c>
      <c r="K37" s="317">
        <f t="shared" si="19"/>
        <v>20.240000000000002</v>
      </c>
      <c r="L37" s="317">
        <f t="shared" si="19"/>
        <v>158</v>
      </c>
      <c r="M37" s="322">
        <f t="shared" si="19"/>
        <v>6.32</v>
      </c>
      <c r="N37" s="329">
        <f t="shared" si="19"/>
        <v>40.96</v>
      </c>
      <c r="P37" s="310" t="s">
        <v>83</v>
      </c>
      <c r="Q37" s="329">
        <f>N37+Q35+Q36</f>
        <v>40.96</v>
      </c>
    </row>
    <row r="38" spans="4:20" ht="7.5" customHeight="1" thickTop="1" thickBot="1" x14ac:dyDescent="0.3">
      <c r="G38" s="280"/>
      <c r="H38" s="280"/>
      <c r="I38" s="280"/>
      <c r="J38" s="280"/>
      <c r="K38" s="280"/>
      <c r="L38" s="280"/>
      <c r="M38" s="280"/>
      <c r="N38" s="330"/>
      <c r="R38" s="280"/>
      <c r="T38" s="280"/>
    </row>
    <row r="39" spans="4:20" ht="27" customHeight="1" thickTop="1" thickBot="1" x14ac:dyDescent="0.3">
      <c r="D39" s="281"/>
      <c r="E39" s="282" t="s">
        <v>75</v>
      </c>
      <c r="F39" s="283" t="s">
        <v>76</v>
      </c>
      <c r="G39" s="283" t="s">
        <v>11</v>
      </c>
      <c r="H39" s="283" t="s">
        <v>51</v>
      </c>
      <c r="I39" s="284" t="s">
        <v>77</v>
      </c>
      <c r="J39" s="285" t="s">
        <v>16</v>
      </c>
      <c r="K39" s="283" t="s">
        <v>17</v>
      </c>
      <c r="L39" s="283" t="s">
        <v>18</v>
      </c>
      <c r="M39" s="283" t="s">
        <v>87</v>
      </c>
      <c r="N39" s="325" t="s">
        <v>19</v>
      </c>
      <c r="P39" s="306" t="s">
        <v>82</v>
      </c>
      <c r="Q39" s="307">
        <v>0</v>
      </c>
      <c r="R39" s="280"/>
      <c r="S39" s="280"/>
      <c r="T39" s="280"/>
    </row>
    <row r="40" spans="4:20" ht="27" customHeight="1" thickTop="1" thickBot="1" x14ac:dyDescent="0.3">
      <c r="D40" s="286" t="s">
        <v>90</v>
      </c>
      <c r="E40" s="287">
        <v>1</v>
      </c>
      <c r="F40" s="288">
        <v>1</v>
      </c>
      <c r="G40" s="288"/>
      <c r="H40" s="288"/>
      <c r="I40" s="289">
        <v>22</v>
      </c>
      <c r="J40" s="335">
        <f>0.9*(E40+F40+G40)</f>
        <v>1.8</v>
      </c>
      <c r="K40" s="339">
        <f t="shared" ref="K40:K48" si="20">1.2*(E40+F40)+1.28*G40</f>
        <v>2.4</v>
      </c>
      <c r="L40" s="291">
        <f t="shared" ref="L40:L48" si="21">(E40+F40)*I40</f>
        <v>44</v>
      </c>
      <c r="M40" s="331">
        <f t="shared" ref="M40:M48" si="22">0.04*L40</f>
        <v>1.76</v>
      </c>
      <c r="N40" s="326">
        <f t="shared" ref="N40:N48" si="23">J40+K40+M40</f>
        <v>5.96</v>
      </c>
      <c r="P40" s="308" t="s">
        <v>86</v>
      </c>
      <c r="Q40" s="309">
        <f>IF(L49&gt;415,(L49-415)*0.03,0)</f>
        <v>0.15</v>
      </c>
    </row>
    <row r="41" spans="4:20" ht="27" customHeight="1" thickTop="1" thickBot="1" x14ac:dyDescent="0.3">
      <c r="D41" s="286" t="s">
        <v>90</v>
      </c>
      <c r="E41" s="294">
        <v>1</v>
      </c>
      <c r="F41" s="295">
        <v>1</v>
      </c>
      <c r="G41" s="295"/>
      <c r="H41" s="295"/>
      <c r="I41" s="296">
        <v>22</v>
      </c>
      <c r="J41" s="336"/>
      <c r="K41" s="340">
        <f t="shared" si="20"/>
        <v>2.4</v>
      </c>
      <c r="L41" s="298">
        <f t="shared" si="21"/>
        <v>44</v>
      </c>
      <c r="M41" s="332">
        <f t="shared" si="22"/>
        <v>1.76</v>
      </c>
      <c r="N41" s="343">
        <f t="shared" si="23"/>
        <v>4.16</v>
      </c>
      <c r="P41" s="310" t="s">
        <v>83</v>
      </c>
      <c r="Q41" s="329">
        <f>SUM(N40:N48)+Q39+Q40</f>
        <v>42.15</v>
      </c>
    </row>
    <row r="42" spans="4:20" ht="27" customHeight="1" thickTop="1" x14ac:dyDescent="0.25">
      <c r="D42" s="286" t="s">
        <v>90</v>
      </c>
      <c r="E42" s="294">
        <v>1</v>
      </c>
      <c r="F42" s="295">
        <v>1</v>
      </c>
      <c r="G42" s="295"/>
      <c r="H42" s="295"/>
      <c r="I42" s="296">
        <v>22</v>
      </c>
      <c r="J42" s="336"/>
      <c r="K42" s="340">
        <f t="shared" si="20"/>
        <v>2.4</v>
      </c>
      <c r="L42" s="298">
        <f t="shared" si="21"/>
        <v>44</v>
      </c>
      <c r="M42" s="332">
        <f t="shared" si="22"/>
        <v>1.76</v>
      </c>
      <c r="N42" s="343">
        <f t="shared" si="23"/>
        <v>4.16</v>
      </c>
    </row>
    <row r="43" spans="4:20" ht="27" customHeight="1" x14ac:dyDescent="0.25">
      <c r="D43" s="286" t="s">
        <v>91</v>
      </c>
      <c r="E43" s="294">
        <v>0</v>
      </c>
      <c r="F43" s="295">
        <v>2</v>
      </c>
      <c r="G43" s="295"/>
      <c r="H43" s="295"/>
      <c r="I43" s="296">
        <v>22</v>
      </c>
      <c r="J43" s="336">
        <f>0.9*(E43+F43+G43)</f>
        <v>1.8</v>
      </c>
      <c r="K43" s="340">
        <f t="shared" si="20"/>
        <v>2.4</v>
      </c>
      <c r="L43" s="298">
        <f t="shared" si="21"/>
        <v>44</v>
      </c>
      <c r="M43" s="332">
        <f t="shared" si="22"/>
        <v>1.76</v>
      </c>
      <c r="N43" s="343">
        <f t="shared" si="23"/>
        <v>5.96</v>
      </c>
    </row>
    <row r="44" spans="4:20" ht="27" customHeight="1" x14ac:dyDescent="0.25">
      <c r="D44" s="286" t="s">
        <v>91</v>
      </c>
      <c r="E44" s="294">
        <v>0</v>
      </c>
      <c r="F44" s="295">
        <v>2</v>
      </c>
      <c r="G44" s="295"/>
      <c r="H44" s="295"/>
      <c r="I44" s="296">
        <v>22</v>
      </c>
      <c r="J44" s="336"/>
      <c r="K44" s="340">
        <f t="shared" si="20"/>
        <v>2.4</v>
      </c>
      <c r="L44" s="298">
        <f t="shared" si="21"/>
        <v>44</v>
      </c>
      <c r="M44" s="332">
        <f t="shared" si="22"/>
        <v>1.76</v>
      </c>
      <c r="N44" s="343">
        <f t="shared" si="23"/>
        <v>4.16</v>
      </c>
    </row>
    <row r="45" spans="4:20" ht="27" customHeight="1" x14ac:dyDescent="0.25">
      <c r="D45" s="286" t="s">
        <v>91</v>
      </c>
      <c r="E45" s="294">
        <v>0</v>
      </c>
      <c r="F45" s="295">
        <v>2</v>
      </c>
      <c r="G45" s="295"/>
      <c r="H45" s="295"/>
      <c r="I45" s="296">
        <v>25</v>
      </c>
      <c r="J45" s="336"/>
      <c r="K45" s="340">
        <f t="shared" si="20"/>
        <v>2.4</v>
      </c>
      <c r="L45" s="298">
        <f t="shared" si="21"/>
        <v>50</v>
      </c>
      <c r="M45" s="332">
        <f t="shared" si="22"/>
        <v>2</v>
      </c>
      <c r="N45" s="343">
        <f t="shared" si="23"/>
        <v>4.4000000000000004</v>
      </c>
    </row>
    <row r="46" spans="4:20" ht="27" customHeight="1" x14ac:dyDescent="0.25">
      <c r="D46" s="286" t="s">
        <v>91</v>
      </c>
      <c r="E46" s="294">
        <v>0</v>
      </c>
      <c r="F46" s="295">
        <v>2</v>
      </c>
      <c r="G46" s="295"/>
      <c r="H46" s="295"/>
      <c r="I46" s="296">
        <v>25</v>
      </c>
      <c r="J46" s="336"/>
      <c r="K46" s="340">
        <f t="shared" si="20"/>
        <v>2.4</v>
      </c>
      <c r="L46" s="298">
        <f t="shared" si="21"/>
        <v>50</v>
      </c>
      <c r="M46" s="332">
        <f t="shared" si="22"/>
        <v>2</v>
      </c>
      <c r="N46" s="343">
        <f t="shared" si="23"/>
        <v>4.4000000000000004</v>
      </c>
    </row>
    <row r="47" spans="4:20" ht="27" customHeight="1" x14ac:dyDescent="0.25">
      <c r="D47" s="286" t="s">
        <v>91</v>
      </c>
      <c r="E47" s="294">
        <v>0</v>
      </c>
      <c r="F47" s="295">
        <v>2</v>
      </c>
      <c r="G47" s="295"/>
      <c r="H47" s="295"/>
      <c r="I47" s="296">
        <v>25</v>
      </c>
      <c r="J47" s="336"/>
      <c r="K47" s="340">
        <f t="shared" si="20"/>
        <v>2.4</v>
      </c>
      <c r="L47" s="298">
        <f t="shared" si="21"/>
        <v>50</v>
      </c>
      <c r="M47" s="332">
        <f t="shared" si="22"/>
        <v>2</v>
      </c>
      <c r="N47" s="343">
        <f t="shared" si="23"/>
        <v>4.4000000000000004</v>
      </c>
    </row>
    <row r="48" spans="4:20" ht="27" customHeight="1" thickBot="1" x14ac:dyDescent="0.3">
      <c r="D48" s="286" t="s">
        <v>91</v>
      </c>
      <c r="E48" s="300">
        <v>0</v>
      </c>
      <c r="F48" s="301">
        <v>2</v>
      </c>
      <c r="G48" s="301"/>
      <c r="H48" s="301"/>
      <c r="I48" s="302">
        <v>25</v>
      </c>
      <c r="J48" s="337"/>
      <c r="K48" s="341">
        <f t="shared" si="20"/>
        <v>2.4</v>
      </c>
      <c r="L48" s="304">
        <f t="shared" si="21"/>
        <v>50</v>
      </c>
      <c r="M48" s="333">
        <f t="shared" si="22"/>
        <v>2</v>
      </c>
      <c r="N48" s="344">
        <f t="shared" si="23"/>
        <v>4.4000000000000004</v>
      </c>
    </row>
    <row r="49" spans="4:14" ht="27" customHeight="1" thickTop="1" thickBot="1" x14ac:dyDescent="0.3">
      <c r="D49" s="320" t="s">
        <v>88</v>
      </c>
      <c r="E49" s="321">
        <f>SUM(E40:E48)</f>
        <v>3</v>
      </c>
      <c r="F49" s="317">
        <f>SUM(F40:F48)</f>
        <v>15</v>
      </c>
      <c r="G49" s="317"/>
      <c r="H49" s="317"/>
      <c r="I49" s="318">
        <f t="shared" ref="I49:N49" si="24">SUM(I40:I48)</f>
        <v>210</v>
      </c>
      <c r="J49" s="338">
        <f t="shared" si="24"/>
        <v>3.6</v>
      </c>
      <c r="K49" s="342">
        <f t="shared" si="24"/>
        <v>21.599999999999998</v>
      </c>
      <c r="L49" s="317">
        <f t="shared" si="24"/>
        <v>420</v>
      </c>
      <c r="M49" s="334">
        <f t="shared" si="24"/>
        <v>16.8</v>
      </c>
      <c r="N49" s="329">
        <f t="shared" si="24"/>
        <v>42</v>
      </c>
    </row>
    <row r="50" spans="4:14" ht="17.45" customHeight="1" thickTop="1" x14ac:dyDescent="0.25">
      <c r="D50" s="280" t="s">
        <v>92</v>
      </c>
      <c r="G50" s="280"/>
      <c r="H50" s="280"/>
      <c r="I50" s="280"/>
      <c r="J50" s="280"/>
      <c r="K50" s="280"/>
      <c r="L50" s="280"/>
      <c r="M50" s="280"/>
      <c r="N50" s="330"/>
    </row>
    <row r="51" spans="4:14" ht="27" customHeight="1" x14ac:dyDescent="0.25">
      <c r="I51" s="280"/>
      <c r="J51" s="280"/>
      <c r="K51" s="280"/>
      <c r="L51" s="280"/>
      <c r="M51" s="280"/>
      <c r="N51" s="330"/>
    </row>
    <row r="52" spans="4:14" ht="27" customHeight="1" x14ac:dyDescent="0.25">
      <c r="I52" s="280"/>
      <c r="J52" s="280"/>
      <c r="K52" s="280"/>
      <c r="L52" s="280"/>
      <c r="M52" s="280"/>
      <c r="N52" s="330"/>
    </row>
    <row r="53" spans="4:14" ht="27" customHeight="1" x14ac:dyDescent="0.25"/>
    <row r="54" spans="4:14" ht="27" customHeight="1" x14ac:dyDescent="0.25"/>
    <row r="55" spans="4:14" ht="27" customHeight="1" x14ac:dyDescent="0.25"/>
    <row r="56" spans="4:14" ht="27" customHeight="1" x14ac:dyDescent="0.25"/>
    <row r="57" spans="4:14" ht="27" customHeight="1" x14ac:dyDescent="0.25"/>
    <row r="58" spans="4:14" ht="27" customHeight="1" x14ac:dyDescent="0.25"/>
    <row r="59" spans="4:14" ht="27" customHeight="1" x14ac:dyDescent="0.25"/>
    <row r="60" spans="4:14" ht="27" customHeight="1" x14ac:dyDescent="0.25"/>
  </sheetData>
  <hyperlinks>
    <hyperlink ref="B2" r:id="rId1" location="40" xr:uid="{37630A24-E801-4DF3-AE4D-AEF9AA30E92D}"/>
  </hyperlinks>
  <pageMargins left="0.70866141732283472" right="0.70866141732283472" top="0.74803149606299213" bottom="0.74803149606299213" header="0.31496062992125984" footer="0.31496062992125984"/>
  <pageSetup scale="64"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CE0D7-6B7C-4730-A7C5-4DD810D36085}">
  <sheetPr codeName="Feuil5">
    <tabColor rgb="FF92D050"/>
    <pageSetUpPr fitToPage="1"/>
  </sheetPr>
  <dimension ref="B2:T60"/>
  <sheetViews>
    <sheetView tabSelected="1" zoomScale="70" zoomScaleNormal="70" workbookViewId="0">
      <selection activeCell="B2" sqref="B2"/>
    </sheetView>
  </sheetViews>
  <sheetFormatPr baseColWidth="10" defaultRowHeight="15" x14ac:dyDescent="0.25"/>
  <cols>
    <col min="5" max="13" width="9.85546875" customWidth="1"/>
    <col min="14" max="14" width="9.85546875" style="324" customWidth="1"/>
    <col min="15" max="15" width="4" customWidth="1"/>
    <col min="16" max="16" width="14.5703125" customWidth="1"/>
  </cols>
  <sheetData>
    <row r="2" spans="2:17" x14ac:dyDescent="0.25">
      <c r="B2" s="323" t="s">
        <v>89</v>
      </c>
    </row>
    <row r="6" spans="2:17" ht="23.25" x14ac:dyDescent="0.35">
      <c r="D6" s="347" t="s">
        <v>73</v>
      </c>
    </row>
    <row r="7" spans="2:17" ht="4.5" customHeight="1" thickBot="1" x14ac:dyDescent="0.3"/>
    <row r="8" spans="2:17" s="280" customFormat="1" ht="27" customHeight="1" thickTop="1" thickBot="1" x14ac:dyDescent="0.3">
      <c r="D8" s="281"/>
      <c r="E8" s="282" t="s">
        <v>75</v>
      </c>
      <c r="F8" s="283" t="s">
        <v>76</v>
      </c>
      <c r="G8" s="283" t="s">
        <v>11</v>
      </c>
      <c r="H8" s="283" t="s">
        <v>51</v>
      </c>
      <c r="I8" s="284" t="s">
        <v>77</v>
      </c>
      <c r="J8" s="285" t="s">
        <v>16</v>
      </c>
      <c r="K8" s="283" t="s">
        <v>17</v>
      </c>
      <c r="L8" s="283" t="s">
        <v>18</v>
      </c>
      <c r="M8" s="283" t="s">
        <v>87</v>
      </c>
      <c r="N8" s="325" t="s">
        <v>19</v>
      </c>
      <c r="P8" s="345" t="s">
        <v>94</v>
      </c>
      <c r="Q8" s="346"/>
    </row>
    <row r="9" spans="2:17" s="280" customFormat="1" ht="27" customHeight="1" thickTop="1" thickBot="1" x14ac:dyDescent="0.3">
      <c r="D9" s="286" t="s">
        <v>74</v>
      </c>
      <c r="E9" s="287">
        <v>2</v>
      </c>
      <c r="F9" s="288">
        <v>3</v>
      </c>
      <c r="G9" s="288"/>
      <c r="H9" s="288"/>
      <c r="I9" s="289">
        <v>35</v>
      </c>
      <c r="J9" s="290">
        <v>4.5</v>
      </c>
      <c r="K9" s="291">
        <v>6</v>
      </c>
      <c r="L9" s="291"/>
      <c r="M9" s="292">
        <v>7</v>
      </c>
      <c r="N9" s="326">
        <v>17.5</v>
      </c>
      <c r="P9" s="345" t="s">
        <v>95</v>
      </c>
      <c r="Q9" s="346"/>
    </row>
    <row r="10" spans="2:17" s="280" customFormat="1" ht="27" customHeight="1" thickTop="1" x14ac:dyDescent="0.25">
      <c r="D10" s="293" t="s">
        <v>78</v>
      </c>
      <c r="E10" s="294">
        <v>2</v>
      </c>
      <c r="F10" s="295">
        <v>3</v>
      </c>
      <c r="G10" s="295"/>
      <c r="H10" s="295"/>
      <c r="I10" s="296">
        <v>35</v>
      </c>
      <c r="J10" s="297">
        <v>4.5</v>
      </c>
      <c r="K10" s="298"/>
      <c r="L10" s="298">
        <v>175</v>
      </c>
      <c r="M10" s="299"/>
      <c r="N10" s="327">
        <v>17.5</v>
      </c>
      <c r="P10" s="306" t="s">
        <v>82</v>
      </c>
      <c r="Q10" s="307">
        <v>0</v>
      </c>
    </row>
    <row r="11" spans="2:17" s="280" customFormat="1" ht="27" customHeight="1" thickBot="1" x14ac:dyDescent="0.3">
      <c r="D11" s="293" t="s">
        <v>96</v>
      </c>
      <c r="E11" s="300"/>
      <c r="F11" s="301"/>
      <c r="G11" s="301"/>
      <c r="H11" s="301"/>
      <c r="I11" s="302"/>
      <c r="J11" s="303"/>
      <c r="K11" s="304"/>
      <c r="L11" s="304"/>
      <c r="M11" s="305"/>
      <c r="N11" s="328">
        <v>5</v>
      </c>
      <c r="P11" s="308" t="s">
        <v>86</v>
      </c>
      <c r="Q11" s="309">
        <v>0</v>
      </c>
    </row>
    <row r="12" spans="2:17" s="280" customFormat="1" ht="27" customHeight="1" thickTop="1" thickBot="1" x14ac:dyDescent="0.3">
      <c r="D12" s="320" t="s">
        <v>88</v>
      </c>
      <c r="E12" s="321">
        <v>4</v>
      </c>
      <c r="F12" s="317">
        <v>6</v>
      </c>
      <c r="G12" s="317">
        <v>0</v>
      </c>
      <c r="H12" s="317">
        <v>0</v>
      </c>
      <c r="I12" s="318">
        <v>70</v>
      </c>
      <c r="J12" s="319">
        <v>9</v>
      </c>
      <c r="K12" s="317">
        <v>12</v>
      </c>
      <c r="L12" s="317">
        <v>350</v>
      </c>
      <c r="M12" s="322">
        <v>14</v>
      </c>
      <c r="N12" s="329">
        <v>40</v>
      </c>
      <c r="P12" s="310" t="s">
        <v>83</v>
      </c>
      <c r="Q12" s="329">
        <v>40</v>
      </c>
    </row>
    <row r="13" spans="2:17" s="280" customFormat="1" ht="30.6" customHeight="1" thickTop="1" thickBot="1" x14ac:dyDescent="0.3">
      <c r="N13" s="330"/>
    </row>
    <row r="14" spans="2:17" s="280" customFormat="1" ht="27" customHeight="1" thickTop="1" thickBot="1" x14ac:dyDescent="0.3">
      <c r="D14" s="281"/>
      <c r="E14" s="282" t="s">
        <v>75</v>
      </c>
      <c r="F14" s="283" t="s">
        <v>76</v>
      </c>
      <c r="G14" s="283" t="s">
        <v>11</v>
      </c>
      <c r="H14" s="283" t="s">
        <v>51</v>
      </c>
      <c r="I14" s="284" t="s">
        <v>77</v>
      </c>
      <c r="J14" s="285" t="s">
        <v>16</v>
      </c>
      <c r="K14" s="283" t="s">
        <v>17</v>
      </c>
      <c r="L14" s="283" t="s">
        <v>18</v>
      </c>
      <c r="M14" s="283" t="s">
        <v>87</v>
      </c>
      <c r="N14" s="325" t="s">
        <v>19</v>
      </c>
      <c r="P14" s="345" t="s">
        <v>94</v>
      </c>
      <c r="Q14" s="346"/>
    </row>
    <row r="15" spans="2:17" s="280" customFormat="1" ht="27" customHeight="1" thickTop="1" thickBot="1" x14ac:dyDescent="0.3">
      <c r="D15" s="286" t="s">
        <v>74</v>
      </c>
      <c r="E15" s="287">
        <v>2</v>
      </c>
      <c r="F15" s="288">
        <v>1</v>
      </c>
      <c r="G15" s="288"/>
      <c r="H15" s="288"/>
      <c r="I15" s="289">
        <v>10</v>
      </c>
      <c r="J15" s="290"/>
      <c r="K15" s="291"/>
      <c r="L15" s="291"/>
      <c r="M15" s="292"/>
      <c r="N15" s="326">
        <v>10.049999999999999</v>
      </c>
      <c r="P15" s="345" t="s">
        <v>95</v>
      </c>
      <c r="Q15" s="346"/>
    </row>
    <row r="16" spans="2:17" s="280" customFormat="1" ht="27" customHeight="1" thickTop="1" x14ac:dyDescent="0.25">
      <c r="D16" s="293" t="s">
        <v>78</v>
      </c>
      <c r="E16" s="294">
        <v>2</v>
      </c>
      <c r="F16" s="295">
        <v>1</v>
      </c>
      <c r="G16" s="295"/>
      <c r="H16" s="295"/>
      <c r="I16" s="296">
        <v>9</v>
      </c>
      <c r="J16" s="297"/>
      <c r="K16" s="298"/>
      <c r="L16" s="298"/>
      <c r="M16" s="299">
        <v>1.08</v>
      </c>
      <c r="N16" s="327">
        <v>9.93</v>
      </c>
      <c r="P16" s="306" t="s">
        <v>82</v>
      </c>
      <c r="Q16" s="307">
        <v>0</v>
      </c>
    </row>
    <row r="17" spans="4:17" s="280" customFormat="1" ht="27" customHeight="1" thickBot="1" x14ac:dyDescent="0.3">
      <c r="D17" s="293" t="s">
        <v>79</v>
      </c>
      <c r="E17" s="294">
        <v>1</v>
      </c>
      <c r="F17" s="295">
        <v>2</v>
      </c>
      <c r="G17" s="295"/>
      <c r="H17" s="295"/>
      <c r="I17" s="296">
        <v>6</v>
      </c>
      <c r="J17" s="297"/>
      <c r="K17" s="298"/>
      <c r="L17" s="298">
        <v>18</v>
      </c>
      <c r="M17" s="299">
        <v>0.72</v>
      </c>
      <c r="N17" s="327"/>
      <c r="P17" s="308" t="s">
        <v>86</v>
      </c>
      <c r="Q17" s="309">
        <v>0</v>
      </c>
    </row>
    <row r="18" spans="4:17" s="280" customFormat="1" ht="27" customHeight="1" thickTop="1" thickBot="1" x14ac:dyDescent="0.3">
      <c r="D18" s="293" t="s">
        <v>80</v>
      </c>
      <c r="E18" s="311">
        <v>2</v>
      </c>
      <c r="F18" s="312">
        <v>2</v>
      </c>
      <c r="G18" s="312"/>
      <c r="H18" s="312"/>
      <c r="I18" s="313">
        <v>5</v>
      </c>
      <c r="J18" s="314"/>
      <c r="K18" s="315">
        <v>4.8</v>
      </c>
      <c r="L18" s="315">
        <v>20</v>
      </c>
      <c r="M18" s="316"/>
      <c r="N18" s="327"/>
      <c r="P18" s="310" t="s">
        <v>83</v>
      </c>
      <c r="Q18" s="329">
        <v>42.15</v>
      </c>
    </row>
    <row r="19" spans="4:17" s="280" customFormat="1" ht="27" customHeight="1" thickTop="1" thickBot="1" x14ac:dyDescent="0.3">
      <c r="D19" s="320"/>
      <c r="E19" s="321">
        <v>7</v>
      </c>
      <c r="F19" s="317">
        <v>6</v>
      </c>
      <c r="G19" s="317">
        <v>0</v>
      </c>
      <c r="H19" s="317">
        <v>0</v>
      </c>
      <c r="I19" s="318">
        <v>30</v>
      </c>
      <c r="J19" s="319">
        <v>22.75</v>
      </c>
      <c r="K19" s="317">
        <v>15.599999999999998</v>
      </c>
      <c r="L19" s="317">
        <v>95</v>
      </c>
      <c r="M19" s="322">
        <v>3.8</v>
      </c>
      <c r="N19" s="329">
        <v>42.15</v>
      </c>
    </row>
    <row r="20" spans="4:17" s="280" customFormat="1" ht="29.45" customHeight="1" thickTop="1" thickBot="1" x14ac:dyDescent="0.3">
      <c r="N20" s="330"/>
    </row>
    <row r="21" spans="4:17" s="280" customFormat="1" ht="27" customHeight="1" thickTop="1" thickBot="1" x14ac:dyDescent="0.3">
      <c r="D21" s="281"/>
      <c r="E21" s="282" t="s">
        <v>75</v>
      </c>
      <c r="F21" s="283" t="s">
        <v>76</v>
      </c>
      <c r="G21" s="283" t="s">
        <v>11</v>
      </c>
      <c r="H21" s="283" t="s">
        <v>51</v>
      </c>
      <c r="I21" s="284" t="s">
        <v>77</v>
      </c>
      <c r="J21" s="285" t="s">
        <v>16</v>
      </c>
      <c r="K21" s="283" t="s">
        <v>17</v>
      </c>
      <c r="L21" s="283" t="s">
        <v>18</v>
      </c>
      <c r="M21" s="283" t="s">
        <v>87</v>
      </c>
      <c r="N21" s="325" t="s">
        <v>19</v>
      </c>
      <c r="P21" s="345" t="s">
        <v>94</v>
      </c>
      <c r="Q21" s="346"/>
    </row>
    <row r="22" spans="4:17" s="280" customFormat="1" ht="27" customHeight="1" thickTop="1" thickBot="1" x14ac:dyDescent="0.3">
      <c r="D22" s="286" t="s">
        <v>74</v>
      </c>
      <c r="E22" s="287">
        <v>2</v>
      </c>
      <c r="F22" s="288">
        <v>3</v>
      </c>
      <c r="G22" s="288"/>
      <c r="H22" s="288"/>
      <c r="I22" s="289">
        <v>35</v>
      </c>
      <c r="J22" s="290">
        <v>4.5</v>
      </c>
      <c r="K22" s="291">
        <v>3.5999999999999996</v>
      </c>
      <c r="L22" s="291">
        <v>175</v>
      </c>
      <c r="M22" s="292">
        <v>7</v>
      </c>
      <c r="N22" s="326">
        <v>15.1</v>
      </c>
      <c r="P22" s="345" t="s">
        <v>95</v>
      </c>
      <c r="Q22" s="346"/>
    </row>
    <row r="23" spans="4:17" s="280" customFormat="1" ht="27" customHeight="1" thickTop="1" x14ac:dyDescent="0.25">
      <c r="D23" s="293" t="s">
        <v>78</v>
      </c>
      <c r="E23" s="294">
        <v>2</v>
      </c>
      <c r="F23" s="295">
        <v>3</v>
      </c>
      <c r="G23" s="295"/>
      <c r="H23" s="295"/>
      <c r="I23" s="296">
        <v>35</v>
      </c>
      <c r="J23" s="297">
        <v>4.5</v>
      </c>
      <c r="K23" s="298">
        <v>3.5999999999999996</v>
      </c>
      <c r="L23" s="298">
        <v>175</v>
      </c>
      <c r="M23" s="299">
        <v>7</v>
      </c>
      <c r="N23" s="327">
        <v>15.1</v>
      </c>
      <c r="P23" s="306" t="s">
        <v>82</v>
      </c>
      <c r="Q23" s="307">
        <v>0.8</v>
      </c>
    </row>
    <row r="24" spans="4:17" s="280" customFormat="1" ht="27" customHeight="1" thickBot="1" x14ac:dyDescent="0.3">
      <c r="D24" s="293" t="s">
        <v>97</v>
      </c>
      <c r="E24" s="311">
        <v>0</v>
      </c>
      <c r="F24" s="312">
        <v>3</v>
      </c>
      <c r="G24" s="312"/>
      <c r="H24" s="312">
        <v>36</v>
      </c>
      <c r="I24" s="313">
        <v>10</v>
      </c>
      <c r="J24" s="297"/>
      <c r="K24" s="298"/>
      <c r="L24" s="315"/>
      <c r="M24" s="316"/>
      <c r="N24" s="327">
        <v>9.8888888888888893</v>
      </c>
      <c r="P24" s="308" t="s">
        <v>86</v>
      </c>
      <c r="Q24" s="309">
        <v>0</v>
      </c>
    </row>
    <row r="25" spans="4:17" s="280" customFormat="1" ht="27" customHeight="1" thickTop="1" thickBot="1" x14ac:dyDescent="0.3">
      <c r="D25" s="320"/>
      <c r="E25" s="321">
        <v>4</v>
      </c>
      <c r="F25" s="317">
        <v>9</v>
      </c>
      <c r="G25" s="317">
        <v>0</v>
      </c>
      <c r="H25" s="317"/>
      <c r="I25" s="318">
        <v>80</v>
      </c>
      <c r="J25" s="319">
        <v>9</v>
      </c>
      <c r="K25" s="317">
        <v>7.1999999999999993</v>
      </c>
      <c r="L25" s="317"/>
      <c r="M25" s="322">
        <v>14</v>
      </c>
      <c r="N25" s="329">
        <v>40.088888888888889</v>
      </c>
      <c r="P25" s="310" t="s">
        <v>83</v>
      </c>
      <c r="Q25" s="329">
        <v>40.888888888888886</v>
      </c>
    </row>
    <row r="26" spans="4:17" s="280" customFormat="1" ht="29.45" customHeight="1" thickTop="1" thickBot="1" x14ac:dyDescent="0.3">
      <c r="N26" s="330"/>
    </row>
    <row r="27" spans="4:17" s="280" customFormat="1" ht="27" customHeight="1" thickTop="1" thickBot="1" x14ac:dyDescent="0.3">
      <c r="D27" s="281"/>
      <c r="E27" s="282" t="s">
        <v>75</v>
      </c>
      <c r="F27" s="283" t="s">
        <v>76</v>
      </c>
      <c r="G27" s="283" t="s">
        <v>11</v>
      </c>
      <c r="H27" s="283" t="s">
        <v>51</v>
      </c>
      <c r="I27" s="284" t="s">
        <v>77</v>
      </c>
      <c r="J27" s="285" t="s">
        <v>16</v>
      </c>
      <c r="K27" s="283" t="s">
        <v>17</v>
      </c>
      <c r="L27" s="283" t="s">
        <v>18</v>
      </c>
      <c r="M27" s="283" t="s">
        <v>87</v>
      </c>
      <c r="N27" s="325" t="s">
        <v>19</v>
      </c>
      <c r="P27" s="345" t="s">
        <v>94</v>
      </c>
      <c r="Q27" s="346"/>
    </row>
    <row r="28" spans="4:17" s="280" customFormat="1" ht="27" customHeight="1" thickTop="1" thickBot="1" x14ac:dyDescent="0.3">
      <c r="D28" s="286" t="s">
        <v>74</v>
      </c>
      <c r="E28" s="287">
        <v>2</v>
      </c>
      <c r="F28" s="288">
        <v>1</v>
      </c>
      <c r="G28" s="288"/>
      <c r="H28" s="288"/>
      <c r="I28" s="289">
        <v>40</v>
      </c>
      <c r="J28" s="290">
        <v>2.7</v>
      </c>
      <c r="K28" s="291">
        <v>3.5999999999999996</v>
      </c>
      <c r="L28" s="291">
        <v>120</v>
      </c>
      <c r="M28" s="292">
        <v>4.8</v>
      </c>
      <c r="N28" s="326">
        <v>11.1</v>
      </c>
      <c r="P28" s="345" t="s">
        <v>95</v>
      </c>
      <c r="Q28" s="346"/>
    </row>
    <row r="29" spans="4:17" s="280" customFormat="1" ht="27" customHeight="1" thickTop="1" x14ac:dyDescent="0.25">
      <c r="D29" s="293" t="s">
        <v>74</v>
      </c>
      <c r="E29" s="294">
        <v>2</v>
      </c>
      <c r="F29" s="295">
        <v>1</v>
      </c>
      <c r="G29" s="295"/>
      <c r="H29" s="295"/>
      <c r="I29" s="296">
        <v>40</v>
      </c>
      <c r="J29" s="297"/>
      <c r="K29" s="298"/>
      <c r="L29" s="298"/>
      <c r="M29" s="299"/>
      <c r="N29" s="327"/>
      <c r="P29" s="306" t="s">
        <v>82</v>
      </c>
      <c r="Q29" s="307">
        <v>1.6</v>
      </c>
    </row>
    <row r="30" spans="4:17" s="280" customFormat="1" ht="27" customHeight="1" thickBot="1" x14ac:dyDescent="0.3">
      <c r="D30" s="293" t="s">
        <v>74</v>
      </c>
      <c r="E30" s="294">
        <v>2</v>
      </c>
      <c r="F30" s="295">
        <v>1</v>
      </c>
      <c r="G30" s="295"/>
      <c r="H30" s="295"/>
      <c r="I30" s="296">
        <v>40</v>
      </c>
      <c r="J30" s="297"/>
      <c r="K30" s="298"/>
      <c r="L30" s="298"/>
      <c r="M30" s="299"/>
      <c r="N30" s="327"/>
      <c r="P30" s="308" t="s">
        <v>86</v>
      </c>
      <c r="Q30" s="309"/>
    </row>
    <row r="31" spans="4:17" s="280" customFormat="1" ht="27" customHeight="1" thickTop="1" thickBot="1" x14ac:dyDescent="0.3">
      <c r="D31" s="293" t="s">
        <v>74</v>
      </c>
      <c r="E31" s="311">
        <v>2</v>
      </c>
      <c r="F31" s="312">
        <v>1</v>
      </c>
      <c r="G31" s="312"/>
      <c r="H31" s="312"/>
      <c r="I31" s="313">
        <v>40</v>
      </c>
      <c r="J31" s="314"/>
      <c r="K31" s="315"/>
      <c r="L31" s="315"/>
      <c r="M31" s="316"/>
      <c r="N31" s="327"/>
      <c r="P31" s="310" t="s">
        <v>83</v>
      </c>
      <c r="Q31" s="329">
        <v>39.85</v>
      </c>
    </row>
    <row r="32" spans="4:17" s="280" customFormat="1" ht="27" customHeight="1" thickTop="1" thickBot="1" x14ac:dyDescent="0.3">
      <c r="D32" s="320" t="s">
        <v>88</v>
      </c>
      <c r="E32" s="321">
        <v>8</v>
      </c>
      <c r="F32" s="317">
        <v>4</v>
      </c>
      <c r="G32" s="317"/>
      <c r="H32" s="317"/>
      <c r="I32" s="318">
        <v>160</v>
      </c>
      <c r="J32" s="319">
        <v>2.7</v>
      </c>
      <c r="K32" s="317"/>
      <c r="L32" s="317">
        <v>480</v>
      </c>
      <c r="M32" s="322"/>
      <c r="N32" s="329">
        <v>36.299999999999997</v>
      </c>
    </row>
    <row r="33" spans="4:20" ht="29.45" customHeight="1" thickTop="1" x14ac:dyDescent="0.25"/>
    <row r="34" spans="4:20" ht="15.6" customHeight="1" thickBot="1" x14ac:dyDescent="0.3">
      <c r="E34" t="s">
        <v>93</v>
      </c>
    </row>
    <row r="35" spans="4:20" ht="27" customHeight="1" thickTop="1" thickBot="1" x14ac:dyDescent="0.3">
      <c r="D35" s="281"/>
      <c r="E35" s="282" t="s">
        <v>75</v>
      </c>
      <c r="F35" s="283" t="s">
        <v>76</v>
      </c>
      <c r="G35" s="283" t="s">
        <v>11</v>
      </c>
      <c r="H35" s="283" t="s">
        <v>51</v>
      </c>
      <c r="I35" s="284" t="s">
        <v>77</v>
      </c>
      <c r="J35" s="285" t="s">
        <v>16</v>
      </c>
      <c r="K35" s="283" t="s">
        <v>17</v>
      </c>
      <c r="L35" s="283" t="s">
        <v>18</v>
      </c>
      <c r="M35" s="283" t="s">
        <v>87</v>
      </c>
      <c r="N35" s="325" t="s">
        <v>19</v>
      </c>
      <c r="P35" s="306" t="s">
        <v>82</v>
      </c>
      <c r="Q35" s="307">
        <v>0</v>
      </c>
    </row>
    <row r="36" spans="4:20" ht="27" customHeight="1" thickTop="1" thickBot="1" x14ac:dyDescent="0.3">
      <c r="D36" s="286" t="s">
        <v>74</v>
      </c>
      <c r="E36" s="287">
        <v>2</v>
      </c>
      <c r="F36" s="288">
        <v>1</v>
      </c>
      <c r="G36" s="288">
        <v>13</v>
      </c>
      <c r="H36" s="288"/>
      <c r="I36" s="289">
        <v>32</v>
      </c>
      <c r="J36" s="290">
        <v>14.4</v>
      </c>
      <c r="K36" s="291"/>
      <c r="L36" s="291"/>
      <c r="M36" s="292">
        <v>6.32</v>
      </c>
      <c r="N36" s="326">
        <v>40.96</v>
      </c>
      <c r="P36" s="308" t="s">
        <v>86</v>
      </c>
      <c r="Q36" s="309">
        <v>0</v>
      </c>
    </row>
    <row r="37" spans="4:20" ht="27" customHeight="1" thickTop="1" thickBot="1" x14ac:dyDescent="0.3">
      <c r="D37" s="320" t="s">
        <v>88</v>
      </c>
      <c r="E37" s="321">
        <v>2</v>
      </c>
      <c r="F37" s="317">
        <v>1</v>
      </c>
      <c r="G37" s="317"/>
      <c r="H37" s="317"/>
      <c r="I37" s="318">
        <v>32</v>
      </c>
      <c r="J37" s="319">
        <v>14.4</v>
      </c>
      <c r="K37" s="317">
        <v>20.240000000000002</v>
      </c>
      <c r="L37" s="317">
        <v>158</v>
      </c>
      <c r="M37" s="322">
        <v>6.32</v>
      </c>
      <c r="N37" s="329">
        <v>40.96</v>
      </c>
      <c r="P37" s="310" t="s">
        <v>83</v>
      </c>
      <c r="Q37" s="329">
        <v>40.96</v>
      </c>
    </row>
    <row r="38" spans="4:20" ht="29.45" customHeight="1" thickTop="1" thickBot="1" x14ac:dyDescent="0.3">
      <c r="G38" s="280"/>
      <c r="H38" s="280"/>
      <c r="I38" s="280"/>
      <c r="J38" s="280"/>
      <c r="K38" s="280"/>
      <c r="L38" s="280"/>
      <c r="M38" s="280"/>
      <c r="N38" s="330"/>
      <c r="R38" s="280"/>
      <c r="T38" s="280"/>
    </row>
    <row r="39" spans="4:20" ht="27" customHeight="1" thickTop="1" thickBot="1" x14ac:dyDescent="0.3">
      <c r="D39" s="281"/>
      <c r="E39" s="282" t="s">
        <v>75</v>
      </c>
      <c r="F39" s="283" t="s">
        <v>76</v>
      </c>
      <c r="G39" s="283" t="s">
        <v>11</v>
      </c>
      <c r="H39" s="283" t="s">
        <v>51</v>
      </c>
      <c r="I39" s="284" t="s">
        <v>77</v>
      </c>
      <c r="J39" s="285" t="s">
        <v>16</v>
      </c>
      <c r="K39" s="283" t="s">
        <v>17</v>
      </c>
      <c r="L39" s="283" t="s">
        <v>18</v>
      </c>
      <c r="M39" s="283" t="s">
        <v>87</v>
      </c>
      <c r="N39" s="325" t="s">
        <v>19</v>
      </c>
      <c r="R39" s="280"/>
      <c r="S39" s="280"/>
      <c r="T39" s="280"/>
    </row>
    <row r="40" spans="4:20" ht="27" customHeight="1" thickTop="1" thickBot="1" x14ac:dyDescent="0.3">
      <c r="D40" s="286" t="s">
        <v>90</v>
      </c>
      <c r="E40" s="287">
        <v>1</v>
      </c>
      <c r="F40" s="288">
        <v>1</v>
      </c>
      <c r="G40" s="288"/>
      <c r="H40" s="288"/>
      <c r="I40" s="289">
        <v>22</v>
      </c>
      <c r="J40" s="335">
        <v>1.8</v>
      </c>
      <c r="K40" s="339">
        <v>2.4</v>
      </c>
      <c r="L40" s="291">
        <v>44</v>
      </c>
      <c r="M40" s="331">
        <v>1.76</v>
      </c>
      <c r="N40" s="326"/>
      <c r="P40" s="345" t="s">
        <v>94</v>
      </c>
      <c r="Q40" s="346"/>
    </row>
    <row r="41" spans="4:20" ht="27" customHeight="1" thickTop="1" thickBot="1" x14ac:dyDescent="0.3">
      <c r="D41" s="286" t="s">
        <v>90</v>
      </c>
      <c r="E41" s="294">
        <v>1</v>
      </c>
      <c r="F41" s="295">
        <v>1</v>
      </c>
      <c r="G41" s="295"/>
      <c r="H41" s="295"/>
      <c r="I41" s="296">
        <v>22</v>
      </c>
      <c r="J41" s="336"/>
      <c r="K41" s="340">
        <v>2.4</v>
      </c>
      <c r="L41" s="298">
        <v>44</v>
      </c>
      <c r="M41" s="332">
        <v>1.76</v>
      </c>
      <c r="N41" s="343"/>
      <c r="P41" s="345" t="s">
        <v>95</v>
      </c>
      <c r="Q41" s="346"/>
    </row>
    <row r="42" spans="4:20" ht="27" customHeight="1" thickTop="1" x14ac:dyDescent="0.25">
      <c r="D42" s="286" t="s">
        <v>90</v>
      </c>
      <c r="E42" s="294">
        <v>1</v>
      </c>
      <c r="F42" s="295">
        <v>1</v>
      </c>
      <c r="G42" s="295"/>
      <c r="H42" s="295"/>
      <c r="I42" s="296">
        <v>22</v>
      </c>
      <c r="J42" s="336"/>
      <c r="K42" s="340">
        <v>2.4</v>
      </c>
      <c r="L42" s="298">
        <v>44</v>
      </c>
      <c r="M42" s="332">
        <v>1.76</v>
      </c>
      <c r="N42" s="343"/>
      <c r="P42" s="306" t="s">
        <v>82</v>
      </c>
      <c r="Q42" s="307">
        <v>0</v>
      </c>
    </row>
    <row r="43" spans="4:20" ht="27" customHeight="1" thickBot="1" x14ac:dyDescent="0.3">
      <c r="D43" s="286" t="s">
        <v>91</v>
      </c>
      <c r="E43" s="294">
        <v>0</v>
      </c>
      <c r="F43" s="295">
        <v>2</v>
      </c>
      <c r="G43" s="295"/>
      <c r="H43" s="295"/>
      <c r="I43" s="296">
        <v>22</v>
      </c>
      <c r="J43" s="336">
        <v>1.8</v>
      </c>
      <c r="K43" s="340">
        <v>2.4</v>
      </c>
      <c r="L43" s="298">
        <v>44</v>
      </c>
      <c r="M43" s="332">
        <v>1.76</v>
      </c>
      <c r="N43" s="343"/>
      <c r="P43" s="308" t="s">
        <v>86</v>
      </c>
      <c r="Q43" s="309"/>
    </row>
    <row r="44" spans="4:20" ht="27" customHeight="1" thickTop="1" thickBot="1" x14ac:dyDescent="0.3">
      <c r="D44" s="286" t="s">
        <v>91</v>
      </c>
      <c r="E44" s="294">
        <v>0</v>
      </c>
      <c r="F44" s="295">
        <v>2</v>
      </c>
      <c r="G44" s="295"/>
      <c r="H44" s="295"/>
      <c r="I44" s="296">
        <v>22</v>
      </c>
      <c r="J44" s="336"/>
      <c r="K44" s="340">
        <v>2.4</v>
      </c>
      <c r="L44" s="298">
        <v>44</v>
      </c>
      <c r="M44" s="332">
        <v>1.76</v>
      </c>
      <c r="N44" s="343"/>
      <c r="P44" s="310" t="s">
        <v>83</v>
      </c>
      <c r="Q44" s="329">
        <v>42.15</v>
      </c>
    </row>
    <row r="45" spans="4:20" ht="27" customHeight="1" thickTop="1" x14ac:dyDescent="0.25">
      <c r="D45" s="286" t="s">
        <v>91</v>
      </c>
      <c r="E45" s="294">
        <v>0</v>
      </c>
      <c r="F45" s="295">
        <v>2</v>
      </c>
      <c r="G45" s="295"/>
      <c r="H45" s="295"/>
      <c r="I45" s="296">
        <v>25</v>
      </c>
      <c r="J45" s="336"/>
      <c r="K45" s="340"/>
      <c r="L45" s="298"/>
      <c r="M45" s="332"/>
      <c r="N45" s="343">
        <v>4.4000000000000004</v>
      </c>
    </row>
    <row r="46" spans="4:20" ht="27" customHeight="1" x14ac:dyDescent="0.25">
      <c r="D46" s="286" t="s">
        <v>91</v>
      </c>
      <c r="E46" s="294">
        <v>0</v>
      </c>
      <c r="F46" s="295">
        <v>2</v>
      </c>
      <c r="G46" s="295"/>
      <c r="H46" s="295"/>
      <c r="I46" s="296">
        <v>25</v>
      </c>
      <c r="J46" s="336"/>
      <c r="K46" s="340"/>
      <c r="L46" s="298"/>
      <c r="M46" s="332"/>
      <c r="N46" s="343">
        <v>4.4000000000000004</v>
      </c>
    </row>
    <row r="47" spans="4:20" ht="27" customHeight="1" x14ac:dyDescent="0.25">
      <c r="D47" s="286" t="s">
        <v>91</v>
      </c>
      <c r="E47" s="294">
        <v>0</v>
      </c>
      <c r="F47" s="295">
        <v>2</v>
      </c>
      <c r="G47" s="295"/>
      <c r="H47" s="295"/>
      <c r="I47" s="296">
        <v>25</v>
      </c>
      <c r="J47" s="336"/>
      <c r="K47" s="340"/>
      <c r="L47" s="298"/>
      <c r="M47" s="332"/>
      <c r="N47" s="343">
        <v>4.4000000000000004</v>
      </c>
    </row>
    <row r="48" spans="4:20" ht="27" customHeight="1" thickBot="1" x14ac:dyDescent="0.3">
      <c r="D48" s="286" t="s">
        <v>91</v>
      </c>
      <c r="E48" s="300">
        <v>0</v>
      </c>
      <c r="F48" s="301">
        <v>2</v>
      </c>
      <c r="G48" s="301"/>
      <c r="H48" s="301"/>
      <c r="I48" s="302">
        <v>25</v>
      </c>
      <c r="J48" s="337"/>
      <c r="K48" s="341"/>
      <c r="L48" s="304"/>
      <c r="M48" s="333"/>
      <c r="N48" s="344">
        <v>4.4000000000000004</v>
      </c>
    </row>
    <row r="49" spans="4:14" ht="27" customHeight="1" thickTop="1" thickBot="1" x14ac:dyDescent="0.3">
      <c r="D49" s="320" t="s">
        <v>88</v>
      </c>
      <c r="E49" s="321">
        <v>3</v>
      </c>
      <c r="F49" s="317">
        <v>15</v>
      </c>
      <c r="G49" s="317"/>
      <c r="H49" s="317"/>
      <c r="I49" s="318">
        <v>210</v>
      </c>
      <c r="J49" s="338">
        <v>3.6</v>
      </c>
      <c r="K49" s="342"/>
      <c r="L49" s="317">
        <v>420</v>
      </c>
      <c r="M49" s="334">
        <v>16.8</v>
      </c>
      <c r="N49" s="329">
        <v>42</v>
      </c>
    </row>
    <row r="50" spans="4:14" ht="17.45" customHeight="1" thickTop="1" x14ac:dyDescent="0.25">
      <c r="D50" s="280" t="s">
        <v>92</v>
      </c>
      <c r="G50" s="280"/>
      <c r="H50" s="280"/>
      <c r="I50" s="280"/>
      <c r="J50" s="280"/>
      <c r="K50" s="280"/>
      <c r="L50" s="280"/>
      <c r="M50" s="280"/>
      <c r="N50" s="330"/>
    </row>
    <row r="51" spans="4:14" ht="27" customHeight="1" x14ac:dyDescent="0.25">
      <c r="I51" s="280"/>
      <c r="J51" s="280"/>
      <c r="K51" s="280"/>
      <c r="L51" s="280"/>
      <c r="M51" s="280"/>
      <c r="N51" s="330"/>
    </row>
    <row r="52" spans="4:14" ht="27" customHeight="1" x14ac:dyDescent="0.25">
      <c r="I52" s="280"/>
      <c r="J52" s="280"/>
      <c r="K52" s="280"/>
      <c r="L52" s="280"/>
      <c r="M52" s="280"/>
      <c r="N52" s="330"/>
    </row>
    <row r="53" spans="4:14" ht="27" customHeight="1" x14ac:dyDescent="0.25"/>
    <row r="54" spans="4:14" ht="27" customHeight="1" x14ac:dyDescent="0.25"/>
    <row r="55" spans="4:14" ht="27" customHeight="1" x14ac:dyDescent="0.25"/>
    <row r="56" spans="4:14" ht="27" customHeight="1" x14ac:dyDescent="0.25"/>
    <row r="57" spans="4:14" ht="27" customHeight="1" x14ac:dyDescent="0.25"/>
    <row r="58" spans="4:14" ht="27" customHeight="1" x14ac:dyDescent="0.25"/>
    <row r="59" spans="4:14" ht="27" customHeight="1" x14ac:dyDescent="0.25"/>
    <row r="60" spans="4:14" ht="27" customHeight="1" x14ac:dyDescent="0.25"/>
  </sheetData>
  <hyperlinks>
    <hyperlink ref="B2" r:id="rId1" location="40" xr:uid="{6C5562D6-5575-4BB9-AC3F-9ED938B3E8FF}"/>
  </hyperlinks>
  <printOptions horizontalCentered="1" verticalCentered="1"/>
  <pageMargins left="0.23622047244094491" right="0.23622047244094491" top="0.74803149606299213" bottom="0.74803149606299213" header="0.31496062992125984" footer="0.31496062992125984"/>
  <pageSetup paperSize="5" scale="76"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tabColor rgb="FFFF0000"/>
    <pageSetUpPr fitToPage="1"/>
  </sheetPr>
  <dimension ref="A1:Z161"/>
  <sheetViews>
    <sheetView topLeftCell="A26" zoomScale="115" zoomScaleNormal="115" zoomScaleSheetLayoutView="85" workbookViewId="0">
      <selection activeCell="Q70" sqref="Q70"/>
    </sheetView>
  </sheetViews>
  <sheetFormatPr baseColWidth="10" defaultRowHeight="15" x14ac:dyDescent="0.25"/>
  <cols>
    <col min="1" max="1" width="0.5703125" style="1" customWidth="1"/>
    <col min="2" max="2" width="3.140625" style="1" customWidth="1"/>
    <col min="3" max="3" width="3.5703125" style="1" customWidth="1"/>
    <col min="4" max="4" width="2.140625" style="1" customWidth="1"/>
    <col min="5" max="5" width="6.140625" style="1" hidden="1" customWidth="1"/>
    <col min="6" max="6" width="21.5703125" style="1" bestFit="1" customWidth="1"/>
    <col min="7" max="7" width="7.28515625" style="1" customWidth="1"/>
    <col min="8" max="8" width="12.140625" style="1" customWidth="1"/>
    <col min="9" max="9" width="0.140625" style="1" customWidth="1"/>
    <col min="10" max="10" width="4" style="1" hidden="1" customWidth="1"/>
    <col min="11" max="11" width="10.85546875" style="1" customWidth="1"/>
    <col min="12" max="12" width="3" style="1" hidden="1" customWidth="1"/>
    <col min="13" max="13" width="6.5703125" style="1" customWidth="1"/>
    <col min="14" max="14" width="2.42578125" style="1" hidden="1" customWidth="1"/>
    <col min="15" max="15" width="9.28515625" style="1" bestFit="1" customWidth="1"/>
    <col min="16" max="16" width="11.5703125" style="1" customWidth="1"/>
    <col min="17" max="17" width="9.42578125" style="1" customWidth="1"/>
    <col min="18" max="18" width="6.28515625" style="1" hidden="1" customWidth="1"/>
    <col min="19" max="19" width="11.42578125" style="1" customWidth="1"/>
    <col min="20" max="20" width="11.42578125" style="1"/>
    <col min="21" max="21" width="1.140625" style="1" customWidth="1"/>
    <col min="22" max="22" width="7.7109375" style="1" customWidth="1"/>
    <col min="23" max="23" width="1.140625" style="1" customWidth="1"/>
    <col min="24" max="24" width="11.42578125" style="1"/>
    <col min="25" max="25" width="47" style="1" customWidth="1"/>
    <col min="26" max="26" width="1.140625" style="1" customWidth="1"/>
    <col min="27" max="261" width="11.42578125" style="1"/>
    <col min="262" max="262" width="0.5703125" style="1" customWidth="1"/>
    <col min="263" max="263" width="12.7109375" style="1" customWidth="1"/>
    <col min="264" max="264" width="10" style="1" customWidth="1"/>
    <col min="265" max="265" width="0" style="1" hidden="1" customWidth="1"/>
    <col min="266" max="266" width="13.28515625" style="1" customWidth="1"/>
    <col min="267" max="270" width="11.42578125" style="1"/>
    <col min="271" max="271" width="10.42578125" style="1" customWidth="1"/>
    <col min="272" max="272" width="12.42578125" style="1" bestFit="1" customWidth="1"/>
    <col min="273" max="273" width="13.5703125" style="1" bestFit="1" customWidth="1"/>
    <col min="274" max="274" width="11.42578125" style="1"/>
    <col min="275" max="275" width="3.42578125" style="1" customWidth="1"/>
    <col min="276" max="517" width="11.42578125" style="1"/>
    <col min="518" max="518" width="0.5703125" style="1" customWidth="1"/>
    <col min="519" max="519" width="12.7109375" style="1" customWidth="1"/>
    <col min="520" max="520" width="10" style="1" customWidth="1"/>
    <col min="521" max="521" width="0" style="1" hidden="1" customWidth="1"/>
    <col min="522" max="522" width="13.28515625" style="1" customWidth="1"/>
    <col min="523" max="526" width="11.42578125" style="1"/>
    <col min="527" max="527" width="10.42578125" style="1" customWidth="1"/>
    <col min="528" max="528" width="12.42578125" style="1" bestFit="1" customWidth="1"/>
    <col min="529" max="529" width="13.5703125" style="1" bestFit="1" customWidth="1"/>
    <col min="530" max="530" width="11.42578125" style="1"/>
    <col min="531" max="531" width="3.42578125" style="1" customWidth="1"/>
    <col min="532" max="773" width="11.42578125" style="1"/>
    <col min="774" max="774" width="0.5703125" style="1" customWidth="1"/>
    <col min="775" max="775" width="12.7109375" style="1" customWidth="1"/>
    <col min="776" max="776" width="10" style="1" customWidth="1"/>
    <col min="777" max="777" width="0" style="1" hidden="1" customWidth="1"/>
    <col min="778" max="778" width="13.28515625" style="1" customWidth="1"/>
    <col min="779" max="782" width="11.42578125" style="1"/>
    <col min="783" max="783" width="10.42578125" style="1" customWidth="1"/>
    <col min="784" max="784" width="12.42578125" style="1" bestFit="1" customWidth="1"/>
    <col min="785" max="785" width="13.5703125" style="1" bestFit="1" customWidth="1"/>
    <col min="786" max="786" width="11.42578125" style="1"/>
    <col min="787" max="787" width="3.42578125" style="1" customWidth="1"/>
    <col min="788" max="1029" width="11.42578125" style="1"/>
    <col min="1030" max="1030" width="0.5703125" style="1" customWidth="1"/>
    <col min="1031" max="1031" width="12.7109375" style="1" customWidth="1"/>
    <col min="1032" max="1032" width="10" style="1" customWidth="1"/>
    <col min="1033" max="1033" width="0" style="1" hidden="1" customWidth="1"/>
    <col min="1034" max="1034" width="13.28515625" style="1" customWidth="1"/>
    <col min="1035" max="1038" width="11.42578125" style="1"/>
    <col min="1039" max="1039" width="10.42578125" style="1" customWidth="1"/>
    <col min="1040" max="1040" width="12.42578125" style="1" bestFit="1" customWidth="1"/>
    <col min="1041" max="1041" width="13.5703125" style="1" bestFit="1" customWidth="1"/>
    <col min="1042" max="1042" width="11.42578125" style="1"/>
    <col min="1043" max="1043" width="3.42578125" style="1" customWidth="1"/>
    <col min="1044" max="1285" width="11.42578125" style="1"/>
    <col min="1286" max="1286" width="0.5703125" style="1" customWidth="1"/>
    <col min="1287" max="1287" width="12.7109375" style="1" customWidth="1"/>
    <col min="1288" max="1288" width="10" style="1" customWidth="1"/>
    <col min="1289" max="1289" width="0" style="1" hidden="1" customWidth="1"/>
    <col min="1290" max="1290" width="13.28515625" style="1" customWidth="1"/>
    <col min="1291" max="1294" width="11.42578125" style="1"/>
    <col min="1295" max="1295" width="10.42578125" style="1" customWidth="1"/>
    <col min="1296" max="1296" width="12.42578125" style="1" bestFit="1" customWidth="1"/>
    <col min="1297" max="1297" width="13.5703125" style="1" bestFit="1" customWidth="1"/>
    <col min="1298" max="1298" width="11.42578125" style="1"/>
    <col min="1299" max="1299" width="3.42578125" style="1" customWidth="1"/>
    <col min="1300" max="1541" width="11.42578125" style="1"/>
    <col min="1542" max="1542" width="0.5703125" style="1" customWidth="1"/>
    <col min="1543" max="1543" width="12.7109375" style="1" customWidth="1"/>
    <col min="1544" max="1544" width="10" style="1" customWidth="1"/>
    <col min="1545" max="1545" width="0" style="1" hidden="1" customWidth="1"/>
    <col min="1546" max="1546" width="13.28515625" style="1" customWidth="1"/>
    <col min="1547" max="1550" width="11.42578125" style="1"/>
    <col min="1551" max="1551" width="10.42578125" style="1" customWidth="1"/>
    <col min="1552" max="1552" width="12.42578125" style="1" bestFit="1" customWidth="1"/>
    <col min="1553" max="1553" width="13.5703125" style="1" bestFit="1" customWidth="1"/>
    <col min="1554" max="1554" width="11.42578125" style="1"/>
    <col min="1555" max="1555" width="3.42578125" style="1" customWidth="1"/>
    <col min="1556" max="1797" width="11.42578125" style="1"/>
    <col min="1798" max="1798" width="0.5703125" style="1" customWidth="1"/>
    <col min="1799" max="1799" width="12.7109375" style="1" customWidth="1"/>
    <col min="1800" max="1800" width="10" style="1" customWidth="1"/>
    <col min="1801" max="1801" width="0" style="1" hidden="1" customWidth="1"/>
    <col min="1802" max="1802" width="13.28515625" style="1" customWidth="1"/>
    <col min="1803" max="1806" width="11.42578125" style="1"/>
    <col min="1807" max="1807" width="10.42578125" style="1" customWidth="1"/>
    <col min="1808" max="1808" width="12.42578125" style="1" bestFit="1" customWidth="1"/>
    <col min="1809" max="1809" width="13.5703125" style="1" bestFit="1" customWidth="1"/>
    <col min="1810" max="1810" width="11.42578125" style="1"/>
    <col min="1811" max="1811" width="3.42578125" style="1" customWidth="1"/>
    <col min="1812" max="2053" width="11.42578125" style="1"/>
    <col min="2054" max="2054" width="0.5703125" style="1" customWidth="1"/>
    <col min="2055" max="2055" width="12.7109375" style="1" customWidth="1"/>
    <col min="2056" max="2056" width="10" style="1" customWidth="1"/>
    <col min="2057" max="2057" width="0" style="1" hidden="1" customWidth="1"/>
    <col min="2058" max="2058" width="13.28515625" style="1" customWidth="1"/>
    <col min="2059" max="2062" width="11.42578125" style="1"/>
    <col min="2063" max="2063" width="10.42578125" style="1" customWidth="1"/>
    <col min="2064" max="2064" width="12.42578125" style="1" bestFit="1" customWidth="1"/>
    <col min="2065" max="2065" width="13.5703125" style="1" bestFit="1" customWidth="1"/>
    <col min="2066" max="2066" width="11.42578125" style="1"/>
    <col min="2067" max="2067" width="3.42578125" style="1" customWidth="1"/>
    <col min="2068" max="2309" width="11.42578125" style="1"/>
    <col min="2310" max="2310" width="0.5703125" style="1" customWidth="1"/>
    <col min="2311" max="2311" width="12.7109375" style="1" customWidth="1"/>
    <col min="2312" max="2312" width="10" style="1" customWidth="1"/>
    <col min="2313" max="2313" width="0" style="1" hidden="1" customWidth="1"/>
    <col min="2314" max="2314" width="13.28515625" style="1" customWidth="1"/>
    <col min="2315" max="2318" width="11.42578125" style="1"/>
    <col min="2319" max="2319" width="10.42578125" style="1" customWidth="1"/>
    <col min="2320" max="2320" width="12.42578125" style="1" bestFit="1" customWidth="1"/>
    <col min="2321" max="2321" width="13.5703125" style="1" bestFit="1" customWidth="1"/>
    <col min="2322" max="2322" width="11.42578125" style="1"/>
    <col min="2323" max="2323" width="3.42578125" style="1" customWidth="1"/>
    <col min="2324" max="2565" width="11.42578125" style="1"/>
    <col min="2566" max="2566" width="0.5703125" style="1" customWidth="1"/>
    <col min="2567" max="2567" width="12.7109375" style="1" customWidth="1"/>
    <col min="2568" max="2568" width="10" style="1" customWidth="1"/>
    <col min="2569" max="2569" width="0" style="1" hidden="1" customWidth="1"/>
    <col min="2570" max="2570" width="13.28515625" style="1" customWidth="1"/>
    <col min="2571" max="2574" width="11.42578125" style="1"/>
    <col min="2575" max="2575" width="10.42578125" style="1" customWidth="1"/>
    <col min="2576" max="2576" width="12.42578125" style="1" bestFit="1" customWidth="1"/>
    <col min="2577" max="2577" width="13.5703125" style="1" bestFit="1" customWidth="1"/>
    <col min="2578" max="2578" width="11.42578125" style="1"/>
    <col min="2579" max="2579" width="3.42578125" style="1" customWidth="1"/>
    <col min="2580" max="2821" width="11.42578125" style="1"/>
    <col min="2822" max="2822" width="0.5703125" style="1" customWidth="1"/>
    <col min="2823" max="2823" width="12.7109375" style="1" customWidth="1"/>
    <col min="2824" max="2824" width="10" style="1" customWidth="1"/>
    <col min="2825" max="2825" width="0" style="1" hidden="1" customWidth="1"/>
    <col min="2826" max="2826" width="13.28515625" style="1" customWidth="1"/>
    <col min="2827" max="2830" width="11.42578125" style="1"/>
    <col min="2831" max="2831" width="10.42578125" style="1" customWidth="1"/>
    <col min="2832" max="2832" width="12.42578125" style="1" bestFit="1" customWidth="1"/>
    <col min="2833" max="2833" width="13.5703125" style="1" bestFit="1" customWidth="1"/>
    <col min="2834" max="2834" width="11.42578125" style="1"/>
    <col min="2835" max="2835" width="3.42578125" style="1" customWidth="1"/>
    <col min="2836" max="3077" width="11.42578125" style="1"/>
    <col min="3078" max="3078" width="0.5703125" style="1" customWidth="1"/>
    <col min="3079" max="3079" width="12.7109375" style="1" customWidth="1"/>
    <col min="3080" max="3080" width="10" style="1" customWidth="1"/>
    <col min="3081" max="3081" width="0" style="1" hidden="1" customWidth="1"/>
    <col min="3082" max="3082" width="13.28515625" style="1" customWidth="1"/>
    <col min="3083" max="3086" width="11.42578125" style="1"/>
    <col min="3087" max="3087" width="10.42578125" style="1" customWidth="1"/>
    <col min="3088" max="3088" width="12.42578125" style="1" bestFit="1" customWidth="1"/>
    <col min="3089" max="3089" width="13.5703125" style="1" bestFit="1" customWidth="1"/>
    <col min="3090" max="3090" width="11.42578125" style="1"/>
    <col min="3091" max="3091" width="3.42578125" style="1" customWidth="1"/>
    <col min="3092" max="3333" width="11.42578125" style="1"/>
    <col min="3334" max="3334" width="0.5703125" style="1" customWidth="1"/>
    <col min="3335" max="3335" width="12.7109375" style="1" customWidth="1"/>
    <col min="3336" max="3336" width="10" style="1" customWidth="1"/>
    <col min="3337" max="3337" width="0" style="1" hidden="1" customWidth="1"/>
    <col min="3338" max="3338" width="13.28515625" style="1" customWidth="1"/>
    <col min="3339" max="3342" width="11.42578125" style="1"/>
    <col min="3343" max="3343" width="10.42578125" style="1" customWidth="1"/>
    <col min="3344" max="3344" width="12.42578125" style="1" bestFit="1" customWidth="1"/>
    <col min="3345" max="3345" width="13.5703125" style="1" bestFit="1" customWidth="1"/>
    <col min="3346" max="3346" width="11.42578125" style="1"/>
    <col min="3347" max="3347" width="3.42578125" style="1" customWidth="1"/>
    <col min="3348" max="3589" width="11.42578125" style="1"/>
    <col min="3590" max="3590" width="0.5703125" style="1" customWidth="1"/>
    <col min="3591" max="3591" width="12.7109375" style="1" customWidth="1"/>
    <col min="3592" max="3592" width="10" style="1" customWidth="1"/>
    <col min="3593" max="3593" width="0" style="1" hidden="1" customWidth="1"/>
    <col min="3594" max="3594" width="13.28515625" style="1" customWidth="1"/>
    <col min="3595" max="3598" width="11.42578125" style="1"/>
    <col min="3599" max="3599" width="10.42578125" style="1" customWidth="1"/>
    <col min="3600" max="3600" width="12.42578125" style="1" bestFit="1" customWidth="1"/>
    <col min="3601" max="3601" width="13.5703125" style="1" bestFit="1" customWidth="1"/>
    <col min="3602" max="3602" width="11.42578125" style="1"/>
    <col min="3603" max="3603" width="3.42578125" style="1" customWidth="1"/>
    <col min="3604" max="3845" width="11.42578125" style="1"/>
    <col min="3846" max="3846" width="0.5703125" style="1" customWidth="1"/>
    <col min="3847" max="3847" width="12.7109375" style="1" customWidth="1"/>
    <col min="3848" max="3848" width="10" style="1" customWidth="1"/>
    <col min="3849" max="3849" width="0" style="1" hidden="1" customWidth="1"/>
    <col min="3850" max="3850" width="13.28515625" style="1" customWidth="1"/>
    <col min="3851" max="3854" width="11.42578125" style="1"/>
    <col min="3855" max="3855" width="10.42578125" style="1" customWidth="1"/>
    <col min="3856" max="3856" width="12.42578125" style="1" bestFit="1" customWidth="1"/>
    <col min="3857" max="3857" width="13.5703125" style="1" bestFit="1" customWidth="1"/>
    <col min="3858" max="3858" width="11.42578125" style="1"/>
    <col min="3859" max="3859" width="3.42578125" style="1" customWidth="1"/>
    <col min="3860" max="4101" width="11.42578125" style="1"/>
    <col min="4102" max="4102" width="0.5703125" style="1" customWidth="1"/>
    <col min="4103" max="4103" width="12.7109375" style="1" customWidth="1"/>
    <col min="4104" max="4104" width="10" style="1" customWidth="1"/>
    <col min="4105" max="4105" width="0" style="1" hidden="1" customWidth="1"/>
    <col min="4106" max="4106" width="13.28515625" style="1" customWidth="1"/>
    <col min="4107" max="4110" width="11.42578125" style="1"/>
    <col min="4111" max="4111" width="10.42578125" style="1" customWidth="1"/>
    <col min="4112" max="4112" width="12.42578125" style="1" bestFit="1" customWidth="1"/>
    <col min="4113" max="4113" width="13.5703125" style="1" bestFit="1" customWidth="1"/>
    <col min="4114" max="4114" width="11.42578125" style="1"/>
    <col min="4115" max="4115" width="3.42578125" style="1" customWidth="1"/>
    <col min="4116" max="4357" width="11.42578125" style="1"/>
    <col min="4358" max="4358" width="0.5703125" style="1" customWidth="1"/>
    <col min="4359" max="4359" width="12.7109375" style="1" customWidth="1"/>
    <col min="4360" max="4360" width="10" style="1" customWidth="1"/>
    <col min="4361" max="4361" width="0" style="1" hidden="1" customWidth="1"/>
    <col min="4362" max="4362" width="13.28515625" style="1" customWidth="1"/>
    <col min="4363" max="4366" width="11.42578125" style="1"/>
    <col min="4367" max="4367" width="10.42578125" style="1" customWidth="1"/>
    <col min="4368" max="4368" width="12.42578125" style="1" bestFit="1" customWidth="1"/>
    <col min="4369" max="4369" width="13.5703125" style="1" bestFit="1" customWidth="1"/>
    <col min="4370" max="4370" width="11.42578125" style="1"/>
    <col min="4371" max="4371" width="3.42578125" style="1" customWidth="1"/>
    <col min="4372" max="4613" width="11.42578125" style="1"/>
    <col min="4614" max="4614" width="0.5703125" style="1" customWidth="1"/>
    <col min="4615" max="4615" width="12.7109375" style="1" customWidth="1"/>
    <col min="4616" max="4616" width="10" style="1" customWidth="1"/>
    <col min="4617" max="4617" width="0" style="1" hidden="1" customWidth="1"/>
    <col min="4618" max="4618" width="13.28515625" style="1" customWidth="1"/>
    <col min="4619" max="4622" width="11.42578125" style="1"/>
    <col min="4623" max="4623" width="10.42578125" style="1" customWidth="1"/>
    <col min="4624" max="4624" width="12.42578125" style="1" bestFit="1" customWidth="1"/>
    <col min="4625" max="4625" width="13.5703125" style="1" bestFit="1" customWidth="1"/>
    <col min="4626" max="4626" width="11.42578125" style="1"/>
    <col min="4627" max="4627" width="3.42578125" style="1" customWidth="1"/>
    <col min="4628" max="4869" width="11.42578125" style="1"/>
    <col min="4870" max="4870" width="0.5703125" style="1" customWidth="1"/>
    <col min="4871" max="4871" width="12.7109375" style="1" customWidth="1"/>
    <col min="4872" max="4872" width="10" style="1" customWidth="1"/>
    <col min="4873" max="4873" width="0" style="1" hidden="1" customWidth="1"/>
    <col min="4874" max="4874" width="13.28515625" style="1" customWidth="1"/>
    <col min="4875" max="4878" width="11.42578125" style="1"/>
    <col min="4879" max="4879" width="10.42578125" style="1" customWidth="1"/>
    <col min="4880" max="4880" width="12.42578125" style="1" bestFit="1" customWidth="1"/>
    <col min="4881" max="4881" width="13.5703125" style="1" bestFit="1" customWidth="1"/>
    <col min="4882" max="4882" width="11.42578125" style="1"/>
    <col min="4883" max="4883" width="3.42578125" style="1" customWidth="1"/>
    <col min="4884" max="5125" width="11.42578125" style="1"/>
    <col min="5126" max="5126" width="0.5703125" style="1" customWidth="1"/>
    <col min="5127" max="5127" width="12.7109375" style="1" customWidth="1"/>
    <col min="5128" max="5128" width="10" style="1" customWidth="1"/>
    <col min="5129" max="5129" width="0" style="1" hidden="1" customWidth="1"/>
    <col min="5130" max="5130" width="13.28515625" style="1" customWidth="1"/>
    <col min="5131" max="5134" width="11.42578125" style="1"/>
    <col min="5135" max="5135" width="10.42578125" style="1" customWidth="1"/>
    <col min="5136" max="5136" width="12.42578125" style="1" bestFit="1" customWidth="1"/>
    <col min="5137" max="5137" width="13.5703125" style="1" bestFit="1" customWidth="1"/>
    <col min="5138" max="5138" width="11.42578125" style="1"/>
    <col min="5139" max="5139" width="3.42578125" style="1" customWidth="1"/>
    <col min="5140" max="5381" width="11.42578125" style="1"/>
    <col min="5382" max="5382" width="0.5703125" style="1" customWidth="1"/>
    <col min="5383" max="5383" width="12.7109375" style="1" customWidth="1"/>
    <col min="5384" max="5384" width="10" style="1" customWidth="1"/>
    <col min="5385" max="5385" width="0" style="1" hidden="1" customWidth="1"/>
    <col min="5386" max="5386" width="13.28515625" style="1" customWidth="1"/>
    <col min="5387" max="5390" width="11.42578125" style="1"/>
    <col min="5391" max="5391" width="10.42578125" style="1" customWidth="1"/>
    <col min="5392" max="5392" width="12.42578125" style="1" bestFit="1" customWidth="1"/>
    <col min="5393" max="5393" width="13.5703125" style="1" bestFit="1" customWidth="1"/>
    <col min="5394" max="5394" width="11.42578125" style="1"/>
    <col min="5395" max="5395" width="3.42578125" style="1" customWidth="1"/>
    <col min="5396" max="5637" width="11.42578125" style="1"/>
    <col min="5638" max="5638" width="0.5703125" style="1" customWidth="1"/>
    <col min="5639" max="5639" width="12.7109375" style="1" customWidth="1"/>
    <col min="5640" max="5640" width="10" style="1" customWidth="1"/>
    <col min="5641" max="5641" width="0" style="1" hidden="1" customWidth="1"/>
    <col min="5642" max="5642" width="13.28515625" style="1" customWidth="1"/>
    <col min="5643" max="5646" width="11.42578125" style="1"/>
    <col min="5647" max="5647" width="10.42578125" style="1" customWidth="1"/>
    <col min="5648" max="5648" width="12.42578125" style="1" bestFit="1" customWidth="1"/>
    <col min="5649" max="5649" width="13.5703125" style="1" bestFit="1" customWidth="1"/>
    <col min="5650" max="5650" width="11.42578125" style="1"/>
    <col min="5651" max="5651" width="3.42578125" style="1" customWidth="1"/>
    <col min="5652" max="5893" width="11.42578125" style="1"/>
    <col min="5894" max="5894" width="0.5703125" style="1" customWidth="1"/>
    <col min="5895" max="5895" width="12.7109375" style="1" customWidth="1"/>
    <col min="5896" max="5896" width="10" style="1" customWidth="1"/>
    <col min="5897" max="5897" width="0" style="1" hidden="1" customWidth="1"/>
    <col min="5898" max="5898" width="13.28515625" style="1" customWidth="1"/>
    <col min="5899" max="5902" width="11.42578125" style="1"/>
    <col min="5903" max="5903" width="10.42578125" style="1" customWidth="1"/>
    <col min="5904" max="5904" width="12.42578125" style="1" bestFit="1" customWidth="1"/>
    <col min="5905" max="5905" width="13.5703125" style="1" bestFit="1" customWidth="1"/>
    <col min="5906" max="5906" width="11.42578125" style="1"/>
    <col min="5907" max="5907" width="3.42578125" style="1" customWidth="1"/>
    <col min="5908" max="6149" width="11.42578125" style="1"/>
    <col min="6150" max="6150" width="0.5703125" style="1" customWidth="1"/>
    <col min="6151" max="6151" width="12.7109375" style="1" customWidth="1"/>
    <col min="6152" max="6152" width="10" style="1" customWidth="1"/>
    <col min="6153" max="6153" width="0" style="1" hidden="1" customWidth="1"/>
    <col min="6154" max="6154" width="13.28515625" style="1" customWidth="1"/>
    <col min="6155" max="6158" width="11.42578125" style="1"/>
    <col min="6159" max="6159" width="10.42578125" style="1" customWidth="1"/>
    <col min="6160" max="6160" width="12.42578125" style="1" bestFit="1" customWidth="1"/>
    <col min="6161" max="6161" width="13.5703125" style="1" bestFit="1" customWidth="1"/>
    <col min="6162" max="6162" width="11.42578125" style="1"/>
    <col min="6163" max="6163" width="3.42578125" style="1" customWidth="1"/>
    <col min="6164" max="6405" width="11.42578125" style="1"/>
    <col min="6406" max="6406" width="0.5703125" style="1" customWidth="1"/>
    <col min="6407" max="6407" width="12.7109375" style="1" customWidth="1"/>
    <col min="6408" max="6408" width="10" style="1" customWidth="1"/>
    <col min="6409" max="6409" width="0" style="1" hidden="1" customWidth="1"/>
    <col min="6410" max="6410" width="13.28515625" style="1" customWidth="1"/>
    <col min="6411" max="6414" width="11.42578125" style="1"/>
    <col min="6415" max="6415" width="10.42578125" style="1" customWidth="1"/>
    <col min="6416" max="6416" width="12.42578125" style="1" bestFit="1" customWidth="1"/>
    <col min="6417" max="6417" width="13.5703125" style="1" bestFit="1" customWidth="1"/>
    <col min="6418" max="6418" width="11.42578125" style="1"/>
    <col min="6419" max="6419" width="3.42578125" style="1" customWidth="1"/>
    <col min="6420" max="6661" width="11.42578125" style="1"/>
    <col min="6662" max="6662" width="0.5703125" style="1" customWidth="1"/>
    <col min="6663" max="6663" width="12.7109375" style="1" customWidth="1"/>
    <col min="6664" max="6664" width="10" style="1" customWidth="1"/>
    <col min="6665" max="6665" width="0" style="1" hidden="1" customWidth="1"/>
    <col min="6666" max="6666" width="13.28515625" style="1" customWidth="1"/>
    <col min="6667" max="6670" width="11.42578125" style="1"/>
    <col min="6671" max="6671" width="10.42578125" style="1" customWidth="1"/>
    <col min="6672" max="6672" width="12.42578125" style="1" bestFit="1" customWidth="1"/>
    <col min="6673" max="6673" width="13.5703125" style="1" bestFit="1" customWidth="1"/>
    <col min="6674" max="6674" width="11.42578125" style="1"/>
    <col min="6675" max="6675" width="3.42578125" style="1" customWidth="1"/>
    <col min="6676" max="6917" width="11.42578125" style="1"/>
    <col min="6918" max="6918" width="0.5703125" style="1" customWidth="1"/>
    <col min="6919" max="6919" width="12.7109375" style="1" customWidth="1"/>
    <col min="6920" max="6920" width="10" style="1" customWidth="1"/>
    <col min="6921" max="6921" width="0" style="1" hidden="1" customWidth="1"/>
    <col min="6922" max="6922" width="13.28515625" style="1" customWidth="1"/>
    <col min="6923" max="6926" width="11.42578125" style="1"/>
    <col min="6927" max="6927" width="10.42578125" style="1" customWidth="1"/>
    <col min="6928" max="6928" width="12.42578125" style="1" bestFit="1" customWidth="1"/>
    <col min="6929" max="6929" width="13.5703125" style="1" bestFit="1" customWidth="1"/>
    <col min="6930" max="6930" width="11.42578125" style="1"/>
    <col min="6931" max="6931" width="3.42578125" style="1" customWidth="1"/>
    <col min="6932" max="7173" width="11.42578125" style="1"/>
    <col min="7174" max="7174" width="0.5703125" style="1" customWidth="1"/>
    <col min="7175" max="7175" width="12.7109375" style="1" customWidth="1"/>
    <col min="7176" max="7176" width="10" style="1" customWidth="1"/>
    <col min="7177" max="7177" width="0" style="1" hidden="1" customWidth="1"/>
    <col min="7178" max="7178" width="13.28515625" style="1" customWidth="1"/>
    <col min="7179" max="7182" width="11.42578125" style="1"/>
    <col min="7183" max="7183" width="10.42578125" style="1" customWidth="1"/>
    <col min="7184" max="7184" width="12.42578125" style="1" bestFit="1" customWidth="1"/>
    <col min="7185" max="7185" width="13.5703125" style="1" bestFit="1" customWidth="1"/>
    <col min="7186" max="7186" width="11.42578125" style="1"/>
    <col min="7187" max="7187" width="3.42578125" style="1" customWidth="1"/>
    <col min="7188" max="7429" width="11.42578125" style="1"/>
    <col min="7430" max="7430" width="0.5703125" style="1" customWidth="1"/>
    <col min="7431" max="7431" width="12.7109375" style="1" customWidth="1"/>
    <col min="7432" max="7432" width="10" style="1" customWidth="1"/>
    <col min="7433" max="7433" width="0" style="1" hidden="1" customWidth="1"/>
    <col min="7434" max="7434" width="13.28515625" style="1" customWidth="1"/>
    <col min="7435" max="7438" width="11.42578125" style="1"/>
    <col min="7439" max="7439" width="10.42578125" style="1" customWidth="1"/>
    <col min="7440" max="7440" width="12.42578125" style="1" bestFit="1" customWidth="1"/>
    <col min="7441" max="7441" width="13.5703125" style="1" bestFit="1" customWidth="1"/>
    <col min="7442" max="7442" width="11.42578125" style="1"/>
    <col min="7443" max="7443" width="3.42578125" style="1" customWidth="1"/>
    <col min="7444" max="7685" width="11.42578125" style="1"/>
    <col min="7686" max="7686" width="0.5703125" style="1" customWidth="1"/>
    <col min="7687" max="7687" width="12.7109375" style="1" customWidth="1"/>
    <col min="7688" max="7688" width="10" style="1" customWidth="1"/>
    <col min="7689" max="7689" width="0" style="1" hidden="1" customWidth="1"/>
    <col min="7690" max="7690" width="13.28515625" style="1" customWidth="1"/>
    <col min="7691" max="7694" width="11.42578125" style="1"/>
    <col min="7695" max="7695" width="10.42578125" style="1" customWidth="1"/>
    <col min="7696" max="7696" width="12.42578125" style="1" bestFit="1" customWidth="1"/>
    <col min="7697" max="7697" width="13.5703125" style="1" bestFit="1" customWidth="1"/>
    <col min="7698" max="7698" width="11.42578125" style="1"/>
    <col min="7699" max="7699" width="3.42578125" style="1" customWidth="1"/>
    <col min="7700" max="7941" width="11.42578125" style="1"/>
    <col min="7942" max="7942" width="0.5703125" style="1" customWidth="1"/>
    <col min="7943" max="7943" width="12.7109375" style="1" customWidth="1"/>
    <col min="7944" max="7944" width="10" style="1" customWidth="1"/>
    <col min="7945" max="7945" width="0" style="1" hidden="1" customWidth="1"/>
    <col min="7946" max="7946" width="13.28515625" style="1" customWidth="1"/>
    <col min="7947" max="7950" width="11.42578125" style="1"/>
    <col min="7951" max="7951" width="10.42578125" style="1" customWidth="1"/>
    <col min="7952" max="7952" width="12.42578125" style="1" bestFit="1" customWidth="1"/>
    <col min="7953" max="7953" width="13.5703125" style="1" bestFit="1" customWidth="1"/>
    <col min="7954" max="7954" width="11.42578125" style="1"/>
    <col min="7955" max="7955" width="3.42578125" style="1" customWidth="1"/>
    <col min="7956" max="8197" width="11.42578125" style="1"/>
    <col min="8198" max="8198" width="0.5703125" style="1" customWidth="1"/>
    <col min="8199" max="8199" width="12.7109375" style="1" customWidth="1"/>
    <col min="8200" max="8200" width="10" style="1" customWidth="1"/>
    <col min="8201" max="8201" width="0" style="1" hidden="1" customWidth="1"/>
    <col min="8202" max="8202" width="13.28515625" style="1" customWidth="1"/>
    <col min="8203" max="8206" width="11.42578125" style="1"/>
    <col min="8207" max="8207" width="10.42578125" style="1" customWidth="1"/>
    <col min="8208" max="8208" width="12.42578125" style="1" bestFit="1" customWidth="1"/>
    <col min="8209" max="8209" width="13.5703125" style="1" bestFit="1" customWidth="1"/>
    <col min="8210" max="8210" width="11.42578125" style="1"/>
    <col min="8211" max="8211" width="3.42578125" style="1" customWidth="1"/>
    <col min="8212" max="8453" width="11.42578125" style="1"/>
    <col min="8454" max="8454" width="0.5703125" style="1" customWidth="1"/>
    <col min="8455" max="8455" width="12.7109375" style="1" customWidth="1"/>
    <col min="8456" max="8456" width="10" style="1" customWidth="1"/>
    <col min="8457" max="8457" width="0" style="1" hidden="1" customWidth="1"/>
    <col min="8458" max="8458" width="13.28515625" style="1" customWidth="1"/>
    <col min="8459" max="8462" width="11.42578125" style="1"/>
    <col min="8463" max="8463" width="10.42578125" style="1" customWidth="1"/>
    <col min="8464" max="8464" width="12.42578125" style="1" bestFit="1" customWidth="1"/>
    <col min="8465" max="8465" width="13.5703125" style="1" bestFit="1" customWidth="1"/>
    <col min="8466" max="8466" width="11.42578125" style="1"/>
    <col min="8467" max="8467" width="3.42578125" style="1" customWidth="1"/>
    <col min="8468" max="8709" width="11.42578125" style="1"/>
    <col min="8710" max="8710" width="0.5703125" style="1" customWidth="1"/>
    <col min="8711" max="8711" width="12.7109375" style="1" customWidth="1"/>
    <col min="8712" max="8712" width="10" style="1" customWidth="1"/>
    <col min="8713" max="8713" width="0" style="1" hidden="1" customWidth="1"/>
    <col min="8714" max="8714" width="13.28515625" style="1" customWidth="1"/>
    <col min="8715" max="8718" width="11.42578125" style="1"/>
    <col min="8719" max="8719" width="10.42578125" style="1" customWidth="1"/>
    <col min="8720" max="8720" width="12.42578125" style="1" bestFit="1" customWidth="1"/>
    <col min="8721" max="8721" width="13.5703125" style="1" bestFit="1" customWidth="1"/>
    <col min="8722" max="8722" width="11.42578125" style="1"/>
    <col min="8723" max="8723" width="3.42578125" style="1" customWidth="1"/>
    <col min="8724" max="8965" width="11.42578125" style="1"/>
    <col min="8966" max="8966" width="0.5703125" style="1" customWidth="1"/>
    <col min="8967" max="8967" width="12.7109375" style="1" customWidth="1"/>
    <col min="8968" max="8968" width="10" style="1" customWidth="1"/>
    <col min="8969" max="8969" width="0" style="1" hidden="1" customWidth="1"/>
    <col min="8970" max="8970" width="13.28515625" style="1" customWidth="1"/>
    <col min="8971" max="8974" width="11.42578125" style="1"/>
    <col min="8975" max="8975" width="10.42578125" style="1" customWidth="1"/>
    <col min="8976" max="8976" width="12.42578125" style="1" bestFit="1" customWidth="1"/>
    <col min="8977" max="8977" width="13.5703125" style="1" bestFit="1" customWidth="1"/>
    <col min="8978" max="8978" width="11.42578125" style="1"/>
    <col min="8979" max="8979" width="3.42578125" style="1" customWidth="1"/>
    <col min="8980" max="9221" width="11.42578125" style="1"/>
    <col min="9222" max="9222" width="0.5703125" style="1" customWidth="1"/>
    <col min="9223" max="9223" width="12.7109375" style="1" customWidth="1"/>
    <col min="9224" max="9224" width="10" style="1" customWidth="1"/>
    <col min="9225" max="9225" width="0" style="1" hidden="1" customWidth="1"/>
    <col min="9226" max="9226" width="13.28515625" style="1" customWidth="1"/>
    <col min="9227" max="9230" width="11.42578125" style="1"/>
    <col min="9231" max="9231" width="10.42578125" style="1" customWidth="1"/>
    <col min="9232" max="9232" width="12.42578125" style="1" bestFit="1" customWidth="1"/>
    <col min="9233" max="9233" width="13.5703125" style="1" bestFit="1" customWidth="1"/>
    <col min="9234" max="9234" width="11.42578125" style="1"/>
    <col min="9235" max="9235" width="3.42578125" style="1" customWidth="1"/>
    <col min="9236" max="9477" width="11.42578125" style="1"/>
    <col min="9478" max="9478" width="0.5703125" style="1" customWidth="1"/>
    <col min="9479" max="9479" width="12.7109375" style="1" customWidth="1"/>
    <col min="9480" max="9480" width="10" style="1" customWidth="1"/>
    <col min="9481" max="9481" width="0" style="1" hidden="1" customWidth="1"/>
    <col min="9482" max="9482" width="13.28515625" style="1" customWidth="1"/>
    <col min="9483" max="9486" width="11.42578125" style="1"/>
    <col min="9487" max="9487" width="10.42578125" style="1" customWidth="1"/>
    <col min="9488" max="9488" width="12.42578125" style="1" bestFit="1" customWidth="1"/>
    <col min="9489" max="9489" width="13.5703125" style="1" bestFit="1" customWidth="1"/>
    <col min="9490" max="9490" width="11.42578125" style="1"/>
    <col min="9491" max="9491" width="3.42578125" style="1" customWidth="1"/>
    <col min="9492" max="9733" width="11.42578125" style="1"/>
    <col min="9734" max="9734" width="0.5703125" style="1" customWidth="1"/>
    <col min="9735" max="9735" width="12.7109375" style="1" customWidth="1"/>
    <col min="9736" max="9736" width="10" style="1" customWidth="1"/>
    <col min="9737" max="9737" width="0" style="1" hidden="1" customWidth="1"/>
    <col min="9738" max="9738" width="13.28515625" style="1" customWidth="1"/>
    <col min="9739" max="9742" width="11.42578125" style="1"/>
    <col min="9743" max="9743" width="10.42578125" style="1" customWidth="1"/>
    <col min="9744" max="9744" width="12.42578125" style="1" bestFit="1" customWidth="1"/>
    <col min="9745" max="9745" width="13.5703125" style="1" bestFit="1" customWidth="1"/>
    <col min="9746" max="9746" width="11.42578125" style="1"/>
    <col min="9747" max="9747" width="3.42578125" style="1" customWidth="1"/>
    <col min="9748" max="9989" width="11.42578125" style="1"/>
    <col min="9990" max="9990" width="0.5703125" style="1" customWidth="1"/>
    <col min="9991" max="9991" width="12.7109375" style="1" customWidth="1"/>
    <col min="9992" max="9992" width="10" style="1" customWidth="1"/>
    <col min="9993" max="9993" width="0" style="1" hidden="1" customWidth="1"/>
    <col min="9994" max="9994" width="13.28515625" style="1" customWidth="1"/>
    <col min="9995" max="9998" width="11.42578125" style="1"/>
    <col min="9999" max="9999" width="10.42578125" style="1" customWidth="1"/>
    <col min="10000" max="10000" width="12.42578125" style="1" bestFit="1" customWidth="1"/>
    <col min="10001" max="10001" width="13.5703125" style="1" bestFit="1" customWidth="1"/>
    <col min="10002" max="10002" width="11.42578125" style="1"/>
    <col min="10003" max="10003" width="3.42578125" style="1" customWidth="1"/>
    <col min="10004" max="10245" width="11.42578125" style="1"/>
    <col min="10246" max="10246" width="0.5703125" style="1" customWidth="1"/>
    <col min="10247" max="10247" width="12.7109375" style="1" customWidth="1"/>
    <col min="10248" max="10248" width="10" style="1" customWidth="1"/>
    <col min="10249" max="10249" width="0" style="1" hidden="1" customWidth="1"/>
    <col min="10250" max="10250" width="13.28515625" style="1" customWidth="1"/>
    <col min="10251" max="10254" width="11.42578125" style="1"/>
    <col min="10255" max="10255" width="10.42578125" style="1" customWidth="1"/>
    <col min="10256" max="10256" width="12.42578125" style="1" bestFit="1" customWidth="1"/>
    <col min="10257" max="10257" width="13.5703125" style="1" bestFit="1" customWidth="1"/>
    <col min="10258" max="10258" width="11.42578125" style="1"/>
    <col min="10259" max="10259" width="3.42578125" style="1" customWidth="1"/>
    <col min="10260" max="10501" width="11.42578125" style="1"/>
    <col min="10502" max="10502" width="0.5703125" style="1" customWidth="1"/>
    <col min="10503" max="10503" width="12.7109375" style="1" customWidth="1"/>
    <col min="10504" max="10504" width="10" style="1" customWidth="1"/>
    <col min="10505" max="10505" width="0" style="1" hidden="1" customWidth="1"/>
    <col min="10506" max="10506" width="13.28515625" style="1" customWidth="1"/>
    <col min="10507" max="10510" width="11.42578125" style="1"/>
    <col min="10511" max="10511" width="10.42578125" style="1" customWidth="1"/>
    <col min="10512" max="10512" width="12.42578125" style="1" bestFit="1" customWidth="1"/>
    <col min="10513" max="10513" width="13.5703125" style="1" bestFit="1" customWidth="1"/>
    <col min="10514" max="10514" width="11.42578125" style="1"/>
    <col min="10515" max="10515" width="3.42578125" style="1" customWidth="1"/>
    <col min="10516" max="10757" width="11.42578125" style="1"/>
    <col min="10758" max="10758" width="0.5703125" style="1" customWidth="1"/>
    <col min="10759" max="10759" width="12.7109375" style="1" customWidth="1"/>
    <col min="10760" max="10760" width="10" style="1" customWidth="1"/>
    <col min="10761" max="10761" width="0" style="1" hidden="1" customWidth="1"/>
    <col min="10762" max="10762" width="13.28515625" style="1" customWidth="1"/>
    <col min="10763" max="10766" width="11.42578125" style="1"/>
    <col min="10767" max="10767" width="10.42578125" style="1" customWidth="1"/>
    <col min="10768" max="10768" width="12.42578125" style="1" bestFit="1" customWidth="1"/>
    <col min="10769" max="10769" width="13.5703125" style="1" bestFit="1" customWidth="1"/>
    <col min="10770" max="10770" width="11.42578125" style="1"/>
    <col min="10771" max="10771" width="3.42578125" style="1" customWidth="1"/>
    <col min="10772" max="11013" width="11.42578125" style="1"/>
    <col min="11014" max="11014" width="0.5703125" style="1" customWidth="1"/>
    <col min="11015" max="11015" width="12.7109375" style="1" customWidth="1"/>
    <col min="11016" max="11016" width="10" style="1" customWidth="1"/>
    <col min="11017" max="11017" width="0" style="1" hidden="1" customWidth="1"/>
    <col min="11018" max="11018" width="13.28515625" style="1" customWidth="1"/>
    <col min="11019" max="11022" width="11.42578125" style="1"/>
    <col min="11023" max="11023" width="10.42578125" style="1" customWidth="1"/>
    <col min="11024" max="11024" width="12.42578125" style="1" bestFit="1" customWidth="1"/>
    <col min="11025" max="11025" width="13.5703125" style="1" bestFit="1" customWidth="1"/>
    <col min="11026" max="11026" width="11.42578125" style="1"/>
    <col min="11027" max="11027" width="3.42578125" style="1" customWidth="1"/>
    <col min="11028" max="11269" width="11.42578125" style="1"/>
    <col min="11270" max="11270" width="0.5703125" style="1" customWidth="1"/>
    <col min="11271" max="11271" width="12.7109375" style="1" customWidth="1"/>
    <col min="11272" max="11272" width="10" style="1" customWidth="1"/>
    <col min="11273" max="11273" width="0" style="1" hidden="1" customWidth="1"/>
    <col min="11274" max="11274" width="13.28515625" style="1" customWidth="1"/>
    <col min="11275" max="11278" width="11.42578125" style="1"/>
    <col min="11279" max="11279" width="10.42578125" style="1" customWidth="1"/>
    <col min="11280" max="11280" width="12.42578125" style="1" bestFit="1" customWidth="1"/>
    <col min="11281" max="11281" width="13.5703125" style="1" bestFit="1" customWidth="1"/>
    <col min="11282" max="11282" width="11.42578125" style="1"/>
    <col min="11283" max="11283" width="3.42578125" style="1" customWidth="1"/>
    <col min="11284" max="11525" width="11.42578125" style="1"/>
    <col min="11526" max="11526" width="0.5703125" style="1" customWidth="1"/>
    <col min="11527" max="11527" width="12.7109375" style="1" customWidth="1"/>
    <col min="11528" max="11528" width="10" style="1" customWidth="1"/>
    <col min="11529" max="11529" width="0" style="1" hidden="1" customWidth="1"/>
    <col min="11530" max="11530" width="13.28515625" style="1" customWidth="1"/>
    <col min="11531" max="11534" width="11.42578125" style="1"/>
    <col min="11535" max="11535" width="10.42578125" style="1" customWidth="1"/>
    <col min="11536" max="11536" width="12.42578125" style="1" bestFit="1" customWidth="1"/>
    <col min="11537" max="11537" width="13.5703125" style="1" bestFit="1" customWidth="1"/>
    <col min="11538" max="11538" width="11.42578125" style="1"/>
    <col min="11539" max="11539" width="3.42578125" style="1" customWidth="1"/>
    <col min="11540" max="11781" width="11.42578125" style="1"/>
    <col min="11782" max="11782" width="0.5703125" style="1" customWidth="1"/>
    <col min="11783" max="11783" width="12.7109375" style="1" customWidth="1"/>
    <col min="11784" max="11784" width="10" style="1" customWidth="1"/>
    <col min="11785" max="11785" width="0" style="1" hidden="1" customWidth="1"/>
    <col min="11786" max="11786" width="13.28515625" style="1" customWidth="1"/>
    <col min="11787" max="11790" width="11.42578125" style="1"/>
    <col min="11791" max="11791" width="10.42578125" style="1" customWidth="1"/>
    <col min="11792" max="11792" width="12.42578125" style="1" bestFit="1" customWidth="1"/>
    <col min="11793" max="11793" width="13.5703125" style="1" bestFit="1" customWidth="1"/>
    <col min="11794" max="11794" width="11.42578125" style="1"/>
    <col min="11795" max="11795" width="3.42578125" style="1" customWidth="1"/>
    <col min="11796" max="12037" width="11.42578125" style="1"/>
    <col min="12038" max="12038" width="0.5703125" style="1" customWidth="1"/>
    <col min="12039" max="12039" width="12.7109375" style="1" customWidth="1"/>
    <col min="12040" max="12040" width="10" style="1" customWidth="1"/>
    <col min="12041" max="12041" width="0" style="1" hidden="1" customWidth="1"/>
    <col min="12042" max="12042" width="13.28515625" style="1" customWidth="1"/>
    <col min="12043" max="12046" width="11.42578125" style="1"/>
    <col min="12047" max="12047" width="10.42578125" style="1" customWidth="1"/>
    <col min="12048" max="12048" width="12.42578125" style="1" bestFit="1" customWidth="1"/>
    <col min="12049" max="12049" width="13.5703125" style="1" bestFit="1" customWidth="1"/>
    <col min="12050" max="12050" width="11.42578125" style="1"/>
    <col min="12051" max="12051" width="3.42578125" style="1" customWidth="1"/>
    <col min="12052" max="12293" width="11.42578125" style="1"/>
    <col min="12294" max="12294" width="0.5703125" style="1" customWidth="1"/>
    <col min="12295" max="12295" width="12.7109375" style="1" customWidth="1"/>
    <col min="12296" max="12296" width="10" style="1" customWidth="1"/>
    <col min="12297" max="12297" width="0" style="1" hidden="1" customWidth="1"/>
    <col min="12298" max="12298" width="13.28515625" style="1" customWidth="1"/>
    <col min="12299" max="12302" width="11.42578125" style="1"/>
    <col min="12303" max="12303" width="10.42578125" style="1" customWidth="1"/>
    <col min="12304" max="12304" width="12.42578125" style="1" bestFit="1" customWidth="1"/>
    <col min="12305" max="12305" width="13.5703125" style="1" bestFit="1" customWidth="1"/>
    <col min="12306" max="12306" width="11.42578125" style="1"/>
    <col min="12307" max="12307" width="3.42578125" style="1" customWidth="1"/>
    <col min="12308" max="12549" width="11.42578125" style="1"/>
    <col min="12550" max="12550" width="0.5703125" style="1" customWidth="1"/>
    <col min="12551" max="12551" width="12.7109375" style="1" customWidth="1"/>
    <col min="12552" max="12552" width="10" style="1" customWidth="1"/>
    <col min="12553" max="12553" width="0" style="1" hidden="1" customWidth="1"/>
    <col min="12554" max="12554" width="13.28515625" style="1" customWidth="1"/>
    <col min="12555" max="12558" width="11.42578125" style="1"/>
    <col min="12559" max="12559" width="10.42578125" style="1" customWidth="1"/>
    <col min="12560" max="12560" width="12.42578125" style="1" bestFit="1" customWidth="1"/>
    <col min="12561" max="12561" width="13.5703125" style="1" bestFit="1" customWidth="1"/>
    <col min="12562" max="12562" width="11.42578125" style="1"/>
    <col min="12563" max="12563" width="3.42578125" style="1" customWidth="1"/>
    <col min="12564" max="12805" width="11.42578125" style="1"/>
    <col min="12806" max="12806" width="0.5703125" style="1" customWidth="1"/>
    <col min="12807" max="12807" width="12.7109375" style="1" customWidth="1"/>
    <col min="12808" max="12808" width="10" style="1" customWidth="1"/>
    <col min="12809" max="12809" width="0" style="1" hidden="1" customWidth="1"/>
    <col min="12810" max="12810" width="13.28515625" style="1" customWidth="1"/>
    <col min="12811" max="12814" width="11.42578125" style="1"/>
    <col min="12815" max="12815" width="10.42578125" style="1" customWidth="1"/>
    <col min="12816" max="12816" width="12.42578125" style="1" bestFit="1" customWidth="1"/>
    <col min="12817" max="12817" width="13.5703125" style="1" bestFit="1" customWidth="1"/>
    <col min="12818" max="12818" width="11.42578125" style="1"/>
    <col min="12819" max="12819" width="3.42578125" style="1" customWidth="1"/>
    <col min="12820" max="13061" width="11.42578125" style="1"/>
    <col min="13062" max="13062" width="0.5703125" style="1" customWidth="1"/>
    <col min="13063" max="13063" width="12.7109375" style="1" customWidth="1"/>
    <col min="13064" max="13064" width="10" style="1" customWidth="1"/>
    <col min="13065" max="13065" width="0" style="1" hidden="1" customWidth="1"/>
    <col min="13066" max="13066" width="13.28515625" style="1" customWidth="1"/>
    <col min="13067" max="13070" width="11.42578125" style="1"/>
    <col min="13071" max="13071" width="10.42578125" style="1" customWidth="1"/>
    <col min="13072" max="13072" width="12.42578125" style="1" bestFit="1" customWidth="1"/>
    <col min="13073" max="13073" width="13.5703125" style="1" bestFit="1" customWidth="1"/>
    <col min="13074" max="13074" width="11.42578125" style="1"/>
    <col min="13075" max="13075" width="3.42578125" style="1" customWidth="1"/>
    <col min="13076" max="13317" width="11.42578125" style="1"/>
    <col min="13318" max="13318" width="0.5703125" style="1" customWidth="1"/>
    <col min="13319" max="13319" width="12.7109375" style="1" customWidth="1"/>
    <col min="13320" max="13320" width="10" style="1" customWidth="1"/>
    <col min="13321" max="13321" width="0" style="1" hidden="1" customWidth="1"/>
    <col min="13322" max="13322" width="13.28515625" style="1" customWidth="1"/>
    <col min="13323" max="13326" width="11.42578125" style="1"/>
    <col min="13327" max="13327" width="10.42578125" style="1" customWidth="1"/>
    <col min="13328" max="13328" width="12.42578125" style="1" bestFit="1" customWidth="1"/>
    <col min="13329" max="13329" width="13.5703125" style="1" bestFit="1" customWidth="1"/>
    <col min="13330" max="13330" width="11.42578125" style="1"/>
    <col min="13331" max="13331" width="3.42578125" style="1" customWidth="1"/>
    <col min="13332" max="13573" width="11.42578125" style="1"/>
    <col min="13574" max="13574" width="0.5703125" style="1" customWidth="1"/>
    <col min="13575" max="13575" width="12.7109375" style="1" customWidth="1"/>
    <col min="13576" max="13576" width="10" style="1" customWidth="1"/>
    <col min="13577" max="13577" width="0" style="1" hidden="1" customWidth="1"/>
    <col min="13578" max="13578" width="13.28515625" style="1" customWidth="1"/>
    <col min="13579" max="13582" width="11.42578125" style="1"/>
    <col min="13583" max="13583" width="10.42578125" style="1" customWidth="1"/>
    <col min="13584" max="13584" width="12.42578125" style="1" bestFit="1" customWidth="1"/>
    <col min="13585" max="13585" width="13.5703125" style="1" bestFit="1" customWidth="1"/>
    <col min="13586" max="13586" width="11.42578125" style="1"/>
    <col min="13587" max="13587" width="3.42578125" style="1" customWidth="1"/>
    <col min="13588" max="13829" width="11.42578125" style="1"/>
    <col min="13830" max="13830" width="0.5703125" style="1" customWidth="1"/>
    <col min="13831" max="13831" width="12.7109375" style="1" customWidth="1"/>
    <col min="13832" max="13832" width="10" style="1" customWidth="1"/>
    <col min="13833" max="13833" width="0" style="1" hidden="1" customWidth="1"/>
    <col min="13834" max="13834" width="13.28515625" style="1" customWidth="1"/>
    <col min="13835" max="13838" width="11.42578125" style="1"/>
    <col min="13839" max="13839" width="10.42578125" style="1" customWidth="1"/>
    <col min="13840" max="13840" width="12.42578125" style="1" bestFit="1" customWidth="1"/>
    <col min="13841" max="13841" width="13.5703125" style="1" bestFit="1" customWidth="1"/>
    <col min="13842" max="13842" width="11.42578125" style="1"/>
    <col min="13843" max="13843" width="3.42578125" style="1" customWidth="1"/>
    <col min="13844" max="14085" width="11.42578125" style="1"/>
    <col min="14086" max="14086" width="0.5703125" style="1" customWidth="1"/>
    <col min="14087" max="14087" width="12.7109375" style="1" customWidth="1"/>
    <col min="14088" max="14088" width="10" style="1" customWidth="1"/>
    <col min="14089" max="14089" width="0" style="1" hidden="1" customWidth="1"/>
    <col min="14090" max="14090" width="13.28515625" style="1" customWidth="1"/>
    <col min="14091" max="14094" width="11.42578125" style="1"/>
    <col min="14095" max="14095" width="10.42578125" style="1" customWidth="1"/>
    <col min="14096" max="14096" width="12.42578125" style="1" bestFit="1" customWidth="1"/>
    <col min="14097" max="14097" width="13.5703125" style="1" bestFit="1" customWidth="1"/>
    <col min="14098" max="14098" width="11.42578125" style="1"/>
    <col min="14099" max="14099" width="3.42578125" style="1" customWidth="1"/>
    <col min="14100" max="14341" width="11.42578125" style="1"/>
    <col min="14342" max="14342" width="0.5703125" style="1" customWidth="1"/>
    <col min="14343" max="14343" width="12.7109375" style="1" customWidth="1"/>
    <col min="14344" max="14344" width="10" style="1" customWidth="1"/>
    <col min="14345" max="14345" width="0" style="1" hidden="1" customWidth="1"/>
    <col min="14346" max="14346" width="13.28515625" style="1" customWidth="1"/>
    <col min="14347" max="14350" width="11.42578125" style="1"/>
    <col min="14351" max="14351" width="10.42578125" style="1" customWidth="1"/>
    <col min="14352" max="14352" width="12.42578125" style="1" bestFit="1" customWidth="1"/>
    <col min="14353" max="14353" width="13.5703125" style="1" bestFit="1" customWidth="1"/>
    <col min="14354" max="14354" width="11.42578125" style="1"/>
    <col min="14355" max="14355" width="3.42578125" style="1" customWidth="1"/>
    <col min="14356" max="14597" width="11.42578125" style="1"/>
    <col min="14598" max="14598" width="0.5703125" style="1" customWidth="1"/>
    <col min="14599" max="14599" width="12.7109375" style="1" customWidth="1"/>
    <col min="14600" max="14600" width="10" style="1" customWidth="1"/>
    <col min="14601" max="14601" width="0" style="1" hidden="1" customWidth="1"/>
    <col min="14602" max="14602" width="13.28515625" style="1" customWidth="1"/>
    <col min="14603" max="14606" width="11.42578125" style="1"/>
    <col min="14607" max="14607" width="10.42578125" style="1" customWidth="1"/>
    <col min="14608" max="14608" width="12.42578125" style="1" bestFit="1" customWidth="1"/>
    <col min="14609" max="14609" width="13.5703125" style="1" bestFit="1" customWidth="1"/>
    <col min="14610" max="14610" width="11.42578125" style="1"/>
    <col min="14611" max="14611" width="3.42578125" style="1" customWidth="1"/>
    <col min="14612" max="14853" width="11.42578125" style="1"/>
    <col min="14854" max="14854" width="0.5703125" style="1" customWidth="1"/>
    <col min="14855" max="14855" width="12.7109375" style="1" customWidth="1"/>
    <col min="14856" max="14856" width="10" style="1" customWidth="1"/>
    <col min="14857" max="14857" width="0" style="1" hidden="1" customWidth="1"/>
    <col min="14858" max="14858" width="13.28515625" style="1" customWidth="1"/>
    <col min="14859" max="14862" width="11.42578125" style="1"/>
    <col min="14863" max="14863" width="10.42578125" style="1" customWidth="1"/>
    <col min="14864" max="14864" width="12.42578125" style="1" bestFit="1" customWidth="1"/>
    <col min="14865" max="14865" width="13.5703125" style="1" bestFit="1" customWidth="1"/>
    <col min="14866" max="14866" width="11.42578125" style="1"/>
    <col min="14867" max="14867" width="3.42578125" style="1" customWidth="1"/>
    <col min="14868" max="15109" width="11.42578125" style="1"/>
    <col min="15110" max="15110" width="0.5703125" style="1" customWidth="1"/>
    <col min="15111" max="15111" width="12.7109375" style="1" customWidth="1"/>
    <col min="15112" max="15112" width="10" style="1" customWidth="1"/>
    <col min="15113" max="15113" width="0" style="1" hidden="1" customWidth="1"/>
    <col min="15114" max="15114" width="13.28515625" style="1" customWidth="1"/>
    <col min="15115" max="15118" width="11.42578125" style="1"/>
    <col min="15119" max="15119" width="10.42578125" style="1" customWidth="1"/>
    <col min="15120" max="15120" width="12.42578125" style="1" bestFit="1" customWidth="1"/>
    <col min="15121" max="15121" width="13.5703125" style="1" bestFit="1" customWidth="1"/>
    <col min="15122" max="15122" width="11.42578125" style="1"/>
    <col min="15123" max="15123" width="3.42578125" style="1" customWidth="1"/>
    <col min="15124" max="15365" width="11.42578125" style="1"/>
    <col min="15366" max="15366" width="0.5703125" style="1" customWidth="1"/>
    <col min="15367" max="15367" width="12.7109375" style="1" customWidth="1"/>
    <col min="15368" max="15368" width="10" style="1" customWidth="1"/>
    <col min="15369" max="15369" width="0" style="1" hidden="1" customWidth="1"/>
    <col min="15370" max="15370" width="13.28515625" style="1" customWidth="1"/>
    <col min="15371" max="15374" width="11.42578125" style="1"/>
    <col min="15375" max="15375" width="10.42578125" style="1" customWidth="1"/>
    <col min="15376" max="15376" width="12.42578125" style="1" bestFit="1" customWidth="1"/>
    <col min="15377" max="15377" width="13.5703125" style="1" bestFit="1" customWidth="1"/>
    <col min="15378" max="15378" width="11.42578125" style="1"/>
    <col min="15379" max="15379" width="3.42578125" style="1" customWidth="1"/>
    <col min="15380" max="15621" width="11.42578125" style="1"/>
    <col min="15622" max="15622" width="0.5703125" style="1" customWidth="1"/>
    <col min="15623" max="15623" width="12.7109375" style="1" customWidth="1"/>
    <col min="15624" max="15624" width="10" style="1" customWidth="1"/>
    <col min="15625" max="15625" width="0" style="1" hidden="1" customWidth="1"/>
    <col min="15626" max="15626" width="13.28515625" style="1" customWidth="1"/>
    <col min="15627" max="15630" width="11.42578125" style="1"/>
    <col min="15631" max="15631" width="10.42578125" style="1" customWidth="1"/>
    <col min="15632" max="15632" width="12.42578125" style="1" bestFit="1" customWidth="1"/>
    <col min="15633" max="15633" width="13.5703125" style="1" bestFit="1" customWidth="1"/>
    <col min="15634" max="15634" width="11.42578125" style="1"/>
    <col min="15635" max="15635" width="3.42578125" style="1" customWidth="1"/>
    <col min="15636" max="15877" width="11.42578125" style="1"/>
    <col min="15878" max="15878" width="0.5703125" style="1" customWidth="1"/>
    <col min="15879" max="15879" width="12.7109375" style="1" customWidth="1"/>
    <col min="15880" max="15880" width="10" style="1" customWidth="1"/>
    <col min="15881" max="15881" width="0" style="1" hidden="1" customWidth="1"/>
    <col min="15882" max="15882" width="13.28515625" style="1" customWidth="1"/>
    <col min="15883" max="15886" width="11.42578125" style="1"/>
    <col min="15887" max="15887" width="10.42578125" style="1" customWidth="1"/>
    <col min="15888" max="15888" width="12.42578125" style="1" bestFit="1" customWidth="1"/>
    <col min="15889" max="15889" width="13.5703125" style="1" bestFit="1" customWidth="1"/>
    <col min="15890" max="15890" width="11.42578125" style="1"/>
    <col min="15891" max="15891" width="3.42578125" style="1" customWidth="1"/>
    <col min="15892" max="16133" width="11.42578125" style="1"/>
    <col min="16134" max="16134" width="0.5703125" style="1" customWidth="1"/>
    <col min="16135" max="16135" width="12.7109375" style="1" customWidth="1"/>
    <col min="16136" max="16136" width="10" style="1" customWidth="1"/>
    <col min="16137" max="16137" width="0" style="1" hidden="1" customWidth="1"/>
    <col min="16138" max="16138" width="13.28515625" style="1" customWidth="1"/>
    <col min="16139" max="16142" width="11.42578125" style="1"/>
    <col min="16143" max="16143" width="10.42578125" style="1" customWidth="1"/>
    <col min="16144" max="16144" width="12.42578125" style="1" bestFit="1" customWidth="1"/>
    <col min="16145" max="16145" width="13.5703125" style="1" bestFit="1" customWidth="1"/>
    <col min="16146" max="16146" width="11.42578125" style="1"/>
    <col min="16147" max="16147" width="3.42578125" style="1" customWidth="1"/>
    <col min="16148" max="16384" width="11.42578125" style="1"/>
  </cols>
  <sheetData>
    <row r="1" spans="1:26" ht="15.75" thickBot="1" x14ac:dyDescent="0.3">
      <c r="A1" s="2" t="s">
        <v>72</v>
      </c>
    </row>
    <row r="2" spans="1:26" ht="6" customHeight="1" thickTop="1" thickBot="1" x14ac:dyDescent="0.3">
      <c r="A2" s="2" t="s">
        <v>0</v>
      </c>
      <c r="D2" s="3"/>
      <c r="E2" s="4"/>
      <c r="F2" s="4"/>
      <c r="G2" s="4"/>
      <c r="H2" s="4"/>
      <c r="I2" s="5"/>
      <c r="J2" s="5"/>
      <c r="K2" s="5"/>
      <c r="L2" s="5"/>
      <c r="M2" s="5"/>
      <c r="N2" s="5"/>
      <c r="O2" s="6"/>
      <c r="P2" s="6"/>
      <c r="Q2" s="7"/>
      <c r="R2" s="5"/>
      <c r="S2" s="8"/>
      <c r="T2" s="9"/>
      <c r="U2" s="10"/>
      <c r="W2" s="11"/>
      <c r="X2" s="6"/>
      <c r="Y2" s="10"/>
    </row>
    <row r="3" spans="1:26" ht="16.5" thickTop="1" thickBot="1" x14ac:dyDescent="0.3">
      <c r="D3" s="12"/>
      <c r="E3" s="13"/>
      <c r="F3" s="14" t="s">
        <v>1</v>
      </c>
      <c r="G3" s="15"/>
      <c r="H3" s="16"/>
      <c r="I3" s="16"/>
      <c r="J3" s="16"/>
      <c r="K3" s="15"/>
      <c r="L3" s="15"/>
      <c r="M3" s="15"/>
      <c r="N3" s="15"/>
      <c r="O3" s="16"/>
      <c r="P3" s="17">
        <f ca="1">TRUNC(NOW())</f>
        <v>45729</v>
      </c>
      <c r="Q3" s="16"/>
      <c r="R3" s="18"/>
      <c r="S3" s="275" t="s">
        <v>2</v>
      </c>
      <c r="T3" s="276">
        <f>T73</f>
        <v>48.789999999999992</v>
      </c>
      <c r="U3" s="19"/>
      <c r="W3" s="12"/>
      <c r="X3" s="277">
        <f>K65*15</f>
        <v>180</v>
      </c>
      <c r="Y3" s="20" t="s">
        <v>3</v>
      </c>
    </row>
    <row r="4" spans="1:26" ht="16.5" thickTop="1" thickBot="1" x14ac:dyDescent="0.3">
      <c r="D4" s="404"/>
      <c r="E4" s="405"/>
      <c r="F4" s="406"/>
      <c r="G4" s="15"/>
      <c r="H4" s="16"/>
      <c r="I4" s="16"/>
      <c r="J4" s="16"/>
      <c r="K4" s="16"/>
      <c r="L4" s="16"/>
      <c r="M4" s="16"/>
      <c r="N4" s="16"/>
      <c r="O4" s="16"/>
      <c r="P4" s="21">
        <f ca="1">NOW()</f>
        <v>45729.441331018519</v>
      </c>
      <c r="Q4" s="16"/>
      <c r="R4" s="22"/>
      <c r="S4" s="23" t="s">
        <v>4</v>
      </c>
      <c r="T4" s="24">
        <f>T141</f>
        <v>37.35</v>
      </c>
      <c r="U4" s="19"/>
      <c r="W4" s="12"/>
      <c r="X4" s="211">
        <f>K133*15</f>
        <v>180</v>
      </c>
      <c r="Y4" s="20" t="s">
        <v>5</v>
      </c>
    </row>
    <row r="5" spans="1:26" ht="16.5" thickTop="1" thickBot="1" x14ac:dyDescent="0.3">
      <c r="D5" s="12"/>
      <c r="E5" s="25"/>
      <c r="F5" s="26" t="s">
        <v>6</v>
      </c>
      <c r="G5" s="407" t="s">
        <v>71</v>
      </c>
      <c r="H5" s="408"/>
      <c r="I5" s="408"/>
      <c r="J5" s="408"/>
      <c r="K5" s="409"/>
      <c r="L5" s="27"/>
      <c r="M5" s="28"/>
      <c r="N5" s="27"/>
      <c r="O5" s="16"/>
      <c r="P5" s="16"/>
      <c r="Q5" s="29"/>
      <c r="R5" s="30"/>
      <c r="S5" s="31" t="s">
        <v>7</v>
      </c>
      <c r="T5" s="32">
        <f>SUM(T3:T4)</f>
        <v>86.139999999999986</v>
      </c>
      <c r="U5" s="19"/>
      <c r="W5" s="12"/>
      <c r="X5" s="212">
        <f>SUM(X3:X4)</f>
        <v>360</v>
      </c>
      <c r="Y5" s="20" t="s">
        <v>8</v>
      </c>
    </row>
    <row r="6" spans="1:26" ht="6" customHeight="1" thickTop="1" thickBot="1" x14ac:dyDescent="0.3">
      <c r="D6" s="33"/>
      <c r="E6" s="34"/>
      <c r="F6" s="34"/>
      <c r="G6" s="34"/>
      <c r="H6" s="34"/>
      <c r="I6" s="35"/>
      <c r="J6" s="35"/>
      <c r="K6" s="35"/>
      <c r="L6" s="35"/>
      <c r="M6" s="35"/>
      <c r="N6" s="35"/>
      <c r="O6" s="36"/>
      <c r="P6" s="36"/>
      <c r="Q6" s="37"/>
      <c r="R6" s="35"/>
      <c r="S6" s="38"/>
      <c r="T6" s="39"/>
      <c r="U6" s="40"/>
      <c r="V6" s="41"/>
      <c r="W6" s="42"/>
      <c r="X6" s="36"/>
      <c r="Y6" s="40"/>
    </row>
    <row r="7" spans="1:26" ht="7.9" customHeight="1" thickTop="1" thickBot="1" x14ac:dyDescent="0.3">
      <c r="D7" s="43"/>
      <c r="E7" s="43"/>
      <c r="F7" s="43"/>
      <c r="G7" s="43"/>
      <c r="H7" s="43"/>
      <c r="I7" s="44"/>
      <c r="J7" s="44"/>
      <c r="K7" s="44"/>
      <c r="L7" s="44"/>
      <c r="M7" s="44"/>
      <c r="N7" s="44"/>
      <c r="Q7" s="45"/>
      <c r="R7" s="44"/>
      <c r="S7" s="46"/>
      <c r="T7" s="47"/>
      <c r="V7" s="41"/>
    </row>
    <row r="8" spans="1:26" ht="6" customHeight="1" thickTop="1" thickBot="1" x14ac:dyDescent="0.3">
      <c r="D8" s="48"/>
      <c r="E8" s="5"/>
      <c r="F8" s="5"/>
      <c r="G8" s="5"/>
      <c r="H8" s="5"/>
      <c r="I8" s="5"/>
      <c r="J8" s="5"/>
      <c r="K8" s="5"/>
      <c r="L8" s="5"/>
      <c r="M8" s="5"/>
      <c r="N8" s="5"/>
      <c r="O8" s="5"/>
      <c r="P8" s="5"/>
      <c r="Q8" s="5"/>
      <c r="R8" s="5"/>
      <c r="S8" s="5"/>
      <c r="T8" s="5"/>
      <c r="U8" s="10"/>
      <c r="V8" s="49"/>
    </row>
    <row r="9" spans="1:26" ht="16.5" thickTop="1" thickBot="1" x14ac:dyDescent="0.3">
      <c r="D9" s="50"/>
      <c r="E9" s="30"/>
      <c r="F9" s="410" t="s">
        <v>9</v>
      </c>
      <c r="G9" s="411"/>
      <c r="H9" s="412"/>
      <c r="I9" s="51"/>
      <c r="J9" s="52"/>
      <c r="K9" s="400" t="s">
        <v>10</v>
      </c>
      <c r="L9" s="400"/>
      <c r="M9" s="400"/>
      <c r="N9" s="400"/>
      <c r="O9" s="400"/>
      <c r="P9" s="401" t="s">
        <v>49</v>
      </c>
      <c r="Q9" s="400"/>
      <c r="R9" s="400"/>
      <c r="S9" s="400"/>
      <c r="T9" s="402"/>
      <c r="U9" s="53"/>
      <c r="V9" s="49"/>
      <c r="X9" s="54" t="str">
        <f>(IF(T5&gt;85,"La CI maximale est atteinte, votre charge additionnelle représente "&amp;ROUND((T5-85)*15/3,2)&amp;" périodes de cours.",""))</f>
        <v>La CI maximale est atteinte, votre charge additionnelle représente 5,7 périodes de cours.</v>
      </c>
    </row>
    <row r="10" spans="1:26" ht="3" customHeight="1" thickTop="1" thickBot="1" x14ac:dyDescent="0.3">
      <c r="D10" s="50"/>
      <c r="E10" s="15"/>
      <c r="F10" s="15"/>
      <c r="G10" s="15"/>
      <c r="H10" s="15"/>
      <c r="I10" s="15"/>
      <c r="J10" s="15"/>
      <c r="K10" s="15"/>
      <c r="L10" s="15"/>
      <c r="M10" s="15"/>
      <c r="N10" s="15"/>
      <c r="O10" s="15"/>
      <c r="P10" s="15"/>
      <c r="Q10" s="15"/>
      <c r="R10" s="15"/>
      <c r="S10" s="15"/>
      <c r="T10" s="15"/>
      <c r="U10" s="53"/>
      <c r="V10" s="49"/>
      <c r="Z10" s="1" t="s">
        <v>12</v>
      </c>
    </row>
    <row r="11" spans="1:26" ht="16.5" thickTop="1" thickBot="1" x14ac:dyDescent="0.3">
      <c r="D11" s="50"/>
      <c r="E11" s="55"/>
      <c r="F11" s="384" t="s">
        <v>63</v>
      </c>
      <c r="G11" s="413" t="s">
        <v>13</v>
      </c>
      <c r="H11" s="414"/>
      <c r="I11" s="56"/>
      <c r="J11" s="57"/>
      <c r="K11" s="58" t="s">
        <v>14</v>
      </c>
      <c r="L11" s="216"/>
      <c r="M11" s="397"/>
      <c r="N11" s="398"/>
      <c r="O11" s="59" t="s">
        <v>15</v>
      </c>
      <c r="P11" s="60" t="s">
        <v>16</v>
      </c>
      <c r="Q11" s="61" t="s">
        <v>17</v>
      </c>
      <c r="R11" s="62"/>
      <c r="S11" s="61" t="s">
        <v>18</v>
      </c>
      <c r="T11" s="63" t="s">
        <v>19</v>
      </c>
      <c r="U11" s="53"/>
      <c r="V11" s="49"/>
      <c r="X11" s="218"/>
    </row>
    <row r="12" spans="1:26" ht="15.75" thickTop="1" x14ac:dyDescent="0.25">
      <c r="D12" s="50"/>
      <c r="E12" s="64">
        <f>IF(IF(M12="Rép.",0,IF(K12&gt;0,1,0))+IF(M13="Rép.",0,IF(K13&gt;0,1,0))+IF(M14="Rép.",0,IF(K14&gt;0,1,0))&gt;0,1,0)</f>
        <v>1</v>
      </c>
      <c r="F12" s="385"/>
      <c r="G12" s="65">
        <v>3</v>
      </c>
      <c r="H12" s="66" t="s">
        <v>20</v>
      </c>
      <c r="I12" s="67">
        <f>SUM(H12:H12)</f>
        <v>0</v>
      </c>
      <c r="J12" s="68"/>
      <c r="K12" s="69">
        <v>3</v>
      </c>
      <c r="L12" s="70"/>
      <c r="M12" s="71" t="s">
        <v>21</v>
      </c>
      <c r="N12" s="72"/>
      <c r="O12" s="73">
        <v>36</v>
      </c>
      <c r="P12" s="74">
        <f>IF(M12="Rép.",0,IF(K12&gt;=G12,G12*$G$69,K12*$G$69))</f>
        <v>5.25</v>
      </c>
      <c r="Q12" s="75">
        <f>IF(G12&gt;0,K12*1.2,0)</f>
        <v>3.5999999999999996</v>
      </c>
      <c r="R12" s="76">
        <f>IF(K12&gt;=G12,G12*O12,K12*O12)</f>
        <v>108</v>
      </c>
      <c r="S12" s="77">
        <f t="shared" ref="S12" si="0">R12*0.04</f>
        <v>4.32</v>
      </c>
      <c r="T12" s="78">
        <f>P12+Q12+S12</f>
        <v>13.17</v>
      </c>
      <c r="U12" s="53"/>
      <c r="V12" s="49"/>
      <c r="X12" s="218"/>
    </row>
    <row r="13" spans="1:26" ht="15.75" thickBot="1" x14ac:dyDescent="0.3">
      <c r="D13" s="50"/>
      <c r="E13" s="79"/>
      <c r="F13" s="386"/>
      <c r="G13" s="86"/>
      <c r="H13" s="273" t="s">
        <v>22</v>
      </c>
      <c r="I13" s="88"/>
      <c r="J13" s="89"/>
      <c r="K13" s="90"/>
      <c r="L13" s="91"/>
      <c r="M13" s="92" t="s">
        <v>21</v>
      </c>
      <c r="N13" s="93"/>
      <c r="O13" s="94"/>
      <c r="P13" s="95">
        <f>IF(M13="Rép.",0,IF(K13&gt;=G13,G13*$G$69,K13*$G$69))</f>
        <v>0</v>
      </c>
      <c r="Q13" s="96">
        <f>IF(G13&gt;0,K13*1.2,0)</f>
        <v>0</v>
      </c>
      <c r="R13" s="97">
        <f>IF(K13&gt;=G13,G13*O13,K13*O13)</f>
        <v>0</v>
      </c>
      <c r="S13" s="98">
        <f>R13*0.04</f>
        <v>0</v>
      </c>
      <c r="T13" s="99">
        <f t="shared" ref="T13:T14" si="1">P13+Q13+S13</f>
        <v>0</v>
      </c>
      <c r="U13" s="53"/>
      <c r="X13" s="218"/>
    </row>
    <row r="14" spans="1:26" ht="15.75" hidden="1" customHeight="1" x14ac:dyDescent="0.25">
      <c r="D14" s="50"/>
      <c r="E14" s="79"/>
      <c r="F14" s="244"/>
      <c r="G14" s="245"/>
      <c r="H14" s="246" t="s">
        <v>11</v>
      </c>
      <c r="I14" s="267"/>
      <c r="J14" s="89"/>
      <c r="K14" s="248"/>
      <c r="L14" s="249"/>
      <c r="M14" s="250" t="s">
        <v>21</v>
      </c>
      <c r="N14" s="251"/>
      <c r="O14" s="252"/>
      <c r="P14" s="253">
        <f>IF(M14="Rép.",0,IF(K14&gt;=G14,G14*$G$69,K14*$G$69))</f>
        <v>0</v>
      </c>
      <c r="Q14" s="254">
        <f>IF(G14&gt;0,K14*1.28,0)</f>
        <v>0</v>
      </c>
      <c r="R14" s="255">
        <f>IF(K14&gt;=G14,G14*O14,K14*O14)</f>
        <v>0</v>
      </c>
      <c r="S14" s="256">
        <f t="shared" ref="S14" si="2">R14*0.04</f>
        <v>0</v>
      </c>
      <c r="T14" s="257">
        <f t="shared" si="1"/>
        <v>0</v>
      </c>
      <c r="U14" s="53"/>
      <c r="V14" s="49"/>
    </row>
    <row r="15" spans="1:26" s="100" customFormat="1" ht="3" customHeight="1" thickTop="1" thickBot="1" x14ac:dyDescent="0.3">
      <c r="D15" s="50"/>
      <c r="E15" s="101"/>
      <c r="F15" s="102"/>
      <c r="G15" s="103"/>
      <c r="H15" s="104"/>
      <c r="I15" s="105"/>
      <c r="J15" s="106"/>
      <c r="K15" s="107"/>
      <c r="L15" s="107"/>
      <c r="M15" s="107"/>
      <c r="N15" s="107"/>
      <c r="O15" s="108"/>
      <c r="P15" s="109"/>
      <c r="Q15" s="109"/>
      <c r="R15" s="109"/>
      <c r="S15" s="109"/>
      <c r="T15" s="109"/>
      <c r="U15" s="110"/>
      <c r="V15" s="111"/>
    </row>
    <row r="16" spans="1:26" ht="16.5" thickTop="1" thickBot="1" x14ac:dyDescent="0.3">
      <c r="D16" s="50"/>
      <c r="E16" s="55"/>
      <c r="F16" s="384" t="s">
        <v>64</v>
      </c>
      <c r="G16" s="414" t="s">
        <v>13</v>
      </c>
      <c r="H16" s="414"/>
      <c r="I16" s="112"/>
      <c r="J16" s="113"/>
      <c r="K16" s="58" t="s">
        <v>14</v>
      </c>
      <c r="L16" s="216"/>
      <c r="M16" s="397"/>
      <c r="N16" s="398"/>
      <c r="O16" s="59" t="s">
        <v>15</v>
      </c>
      <c r="P16" s="60" t="s">
        <v>16</v>
      </c>
      <c r="Q16" s="164" t="s">
        <v>17</v>
      </c>
      <c r="R16" s="165"/>
      <c r="S16" s="164" t="s">
        <v>18</v>
      </c>
      <c r="T16" s="63" t="s">
        <v>19</v>
      </c>
      <c r="U16" s="53"/>
      <c r="V16" s="49"/>
      <c r="X16" s="218"/>
    </row>
    <row r="17" spans="4:24" ht="15.75" thickTop="1" x14ac:dyDescent="0.25">
      <c r="D17" s="50"/>
      <c r="E17" s="64">
        <f>IF(IF(M17="Rép.",0,IF(K17&gt;0,1,0))+IF(M18="Rép.",0,IF(K18&gt;0,1,0))+IF(M19="Rép.",0,IF(K19&gt;0,1,0))&gt;0,1,0)</f>
        <v>1</v>
      </c>
      <c r="F17" s="385"/>
      <c r="G17" s="65">
        <v>3</v>
      </c>
      <c r="H17" s="114" t="s">
        <v>20</v>
      </c>
      <c r="I17" s="115">
        <f>SUM(H17:H17)</f>
        <v>0</v>
      </c>
      <c r="J17" s="68"/>
      <c r="K17" s="69">
        <v>3</v>
      </c>
      <c r="L17" s="70"/>
      <c r="M17" s="71" t="s">
        <v>21</v>
      </c>
      <c r="N17" s="72"/>
      <c r="O17" s="73">
        <v>30</v>
      </c>
      <c r="P17" s="74">
        <f>IF(M17="Rép.",0,IF(K17&gt;=G17,G17*$G$69,K17*$G$69))</f>
        <v>5.25</v>
      </c>
      <c r="Q17" s="75">
        <f>IF(G17&gt;0,K17*1.2,0)</f>
        <v>3.5999999999999996</v>
      </c>
      <c r="R17" s="76">
        <f>IF(K17&gt;=G17,G17*O17,K17*O17)</f>
        <v>90</v>
      </c>
      <c r="S17" s="75">
        <f t="shared" ref="S17:S19" si="3">R17*0.04</f>
        <v>3.6</v>
      </c>
      <c r="T17" s="78">
        <f>P17+Q17+S17</f>
        <v>12.45</v>
      </c>
      <c r="U17" s="53"/>
      <c r="V17" s="49"/>
      <c r="X17" s="218"/>
    </row>
    <row r="18" spans="4:24" ht="15.75" thickBot="1" x14ac:dyDescent="0.3">
      <c r="D18" s="50"/>
      <c r="E18" s="79"/>
      <c r="F18" s="386"/>
      <c r="G18" s="86"/>
      <c r="H18" s="273" t="s">
        <v>22</v>
      </c>
      <c r="I18" s="117"/>
      <c r="J18" s="89"/>
      <c r="K18" s="90"/>
      <c r="L18" s="91"/>
      <c r="M18" s="92" t="s">
        <v>21</v>
      </c>
      <c r="N18" s="93"/>
      <c r="O18" s="94"/>
      <c r="P18" s="95">
        <f>IF(M18="Rép.",0,IF(K18&gt;=G18,G18*$G$69,K18*$G$69))</f>
        <v>0</v>
      </c>
      <c r="Q18" s="96">
        <f>IF(G18&gt;0,K18*1.2,0)</f>
        <v>0</v>
      </c>
      <c r="R18" s="97">
        <f>IF(K18&gt;=G18,G18*O18,K18*O18)</f>
        <v>0</v>
      </c>
      <c r="S18" s="98">
        <f t="shared" si="3"/>
        <v>0</v>
      </c>
      <c r="T18" s="99">
        <f t="shared" ref="T18:T19" si="4">P18+Q18+S18</f>
        <v>0</v>
      </c>
      <c r="U18" s="53"/>
      <c r="V18" s="49"/>
    </row>
    <row r="19" spans="4:24" ht="15.75" hidden="1" customHeight="1" x14ac:dyDescent="0.25">
      <c r="D19" s="50"/>
      <c r="E19" s="79"/>
      <c r="F19" s="244"/>
      <c r="G19" s="245"/>
      <c r="H19" s="246" t="s">
        <v>11</v>
      </c>
      <c r="I19" s="247"/>
      <c r="J19" s="89"/>
      <c r="K19" s="248"/>
      <c r="L19" s="249"/>
      <c r="M19" s="250" t="s">
        <v>21</v>
      </c>
      <c r="N19" s="251"/>
      <c r="O19" s="252"/>
      <c r="P19" s="253">
        <f>IF(M19="Rép.",0,IF(K19&gt;=G19,G19*$G$69,K19*$G$69))</f>
        <v>0</v>
      </c>
      <c r="Q19" s="254">
        <f>IF(G19&gt;0,K19*1.28,0)</f>
        <v>0</v>
      </c>
      <c r="R19" s="255">
        <f>IF(K19&gt;=G19,G19*O19,K19*O19)</f>
        <v>0</v>
      </c>
      <c r="S19" s="256">
        <f t="shared" si="3"/>
        <v>0</v>
      </c>
      <c r="T19" s="257">
        <f t="shared" si="4"/>
        <v>0</v>
      </c>
      <c r="U19" s="53"/>
      <c r="V19" s="49"/>
    </row>
    <row r="20" spans="4:24" s="100" customFormat="1" ht="3" customHeight="1" thickTop="1" thickBot="1" x14ac:dyDescent="0.3">
      <c r="D20" s="50"/>
      <c r="E20" s="101"/>
      <c r="F20" s="102"/>
      <c r="G20" s="103"/>
      <c r="H20" s="104"/>
      <c r="I20" s="105"/>
      <c r="J20" s="106"/>
      <c r="K20" s="107"/>
      <c r="L20" s="107"/>
      <c r="M20" s="107"/>
      <c r="N20" s="107"/>
      <c r="O20" s="108"/>
      <c r="P20" s="109"/>
      <c r="Q20" s="109"/>
      <c r="R20" s="109"/>
      <c r="S20" s="109"/>
      <c r="T20" s="109"/>
      <c r="U20" s="110"/>
      <c r="V20" s="111"/>
    </row>
    <row r="21" spans="4:24" ht="16.5" thickTop="1" thickBot="1" x14ac:dyDescent="0.3">
      <c r="D21" s="50"/>
      <c r="E21" s="55"/>
      <c r="F21" s="384" t="s">
        <v>65</v>
      </c>
      <c r="G21" s="414" t="s">
        <v>13</v>
      </c>
      <c r="H21" s="414"/>
      <c r="I21" s="112"/>
      <c r="J21" s="113"/>
      <c r="K21" s="58" t="s">
        <v>14</v>
      </c>
      <c r="L21" s="216"/>
      <c r="M21" s="397"/>
      <c r="N21" s="398"/>
      <c r="O21" s="59" t="s">
        <v>15</v>
      </c>
      <c r="P21" s="60" t="s">
        <v>16</v>
      </c>
      <c r="Q21" s="164" t="s">
        <v>17</v>
      </c>
      <c r="R21" s="165"/>
      <c r="S21" s="164" t="s">
        <v>18</v>
      </c>
      <c r="T21" s="63" t="s">
        <v>19</v>
      </c>
      <c r="U21" s="53"/>
      <c r="V21" s="49"/>
    </row>
    <row r="22" spans="4:24" ht="15.75" thickTop="1" x14ac:dyDescent="0.25">
      <c r="D22" s="50"/>
      <c r="E22" s="64">
        <f>IF(IF(M22="Rép.",0,IF(K22&gt;0,1,0))+IF(M23="Rép.",0,IF(K23&gt;0,1,0))+IF(M24="Rép.",0,IF(K24&gt;0,1,0))&gt;0,1,0)</f>
        <v>1</v>
      </c>
      <c r="F22" s="385"/>
      <c r="G22" s="65">
        <v>3</v>
      </c>
      <c r="H22" s="114" t="s">
        <v>20</v>
      </c>
      <c r="I22" s="115">
        <f>SUM(H22:H22)</f>
        <v>0</v>
      </c>
      <c r="J22" s="68"/>
      <c r="K22" s="69">
        <v>3</v>
      </c>
      <c r="L22" s="70"/>
      <c r="M22" s="71" t="s">
        <v>21</v>
      </c>
      <c r="N22" s="72"/>
      <c r="O22" s="73">
        <v>24</v>
      </c>
      <c r="P22" s="74">
        <f>IF(M22="Rép.",0,IF(K22&gt;=G22,G22*$G$69,K22*$G$69))</f>
        <v>5.25</v>
      </c>
      <c r="Q22" s="75">
        <f>IF(G22&gt;0,K22*1.2,0)</f>
        <v>3.5999999999999996</v>
      </c>
      <c r="R22" s="76">
        <f>IF(K22&gt;=G22,G22*O22,K22*O22)</f>
        <v>72</v>
      </c>
      <c r="S22" s="75">
        <f t="shared" ref="S22:S24" si="5">R22*0.04</f>
        <v>2.88</v>
      </c>
      <c r="T22" s="78">
        <f>P22+Q22+S22</f>
        <v>11.73</v>
      </c>
      <c r="U22" s="53"/>
      <c r="V22" s="49"/>
    </row>
    <row r="23" spans="4:24" ht="15.75" thickBot="1" x14ac:dyDescent="0.3">
      <c r="D23" s="50"/>
      <c r="E23" s="79"/>
      <c r="F23" s="386"/>
      <c r="G23" s="86"/>
      <c r="H23" s="273" t="s">
        <v>22</v>
      </c>
      <c r="I23" s="117"/>
      <c r="J23" s="89"/>
      <c r="K23" s="90"/>
      <c r="L23" s="91"/>
      <c r="M23" s="92" t="s">
        <v>21</v>
      </c>
      <c r="N23" s="93"/>
      <c r="O23" s="94"/>
      <c r="P23" s="95">
        <f>IF(M23="Rép.",0,IF(K23&gt;=G23,G23*$G$69,K23*$G$69))</f>
        <v>0</v>
      </c>
      <c r="Q23" s="96">
        <f>IF(G23&gt;0,K23*1.2,0)</f>
        <v>0</v>
      </c>
      <c r="R23" s="97">
        <f>IF(K23&gt;=G23,G23*O23,K23*O23)</f>
        <v>0</v>
      </c>
      <c r="S23" s="98">
        <f t="shared" si="5"/>
        <v>0</v>
      </c>
      <c r="T23" s="99">
        <f t="shared" ref="T23:T24" si="6">P23+Q23+S23</f>
        <v>0</v>
      </c>
      <c r="U23" s="53"/>
      <c r="V23" s="49"/>
    </row>
    <row r="24" spans="4:24" ht="15.75" hidden="1" customHeight="1" x14ac:dyDescent="0.25">
      <c r="D24" s="50"/>
      <c r="E24" s="79"/>
      <c r="F24" s="244"/>
      <c r="G24" s="245"/>
      <c r="H24" s="246" t="s">
        <v>11</v>
      </c>
      <c r="I24" s="247"/>
      <c r="J24" s="89"/>
      <c r="K24" s="248"/>
      <c r="L24" s="249"/>
      <c r="M24" s="250" t="s">
        <v>21</v>
      </c>
      <c r="N24" s="251"/>
      <c r="O24" s="252"/>
      <c r="P24" s="253">
        <f>IF(M24="Rép.",0,IF(K24&gt;=G24,G24*$G$69,K24*$G$69))</f>
        <v>0</v>
      </c>
      <c r="Q24" s="254">
        <f>IF(G24&gt;0,K24*1.28,0)</f>
        <v>0</v>
      </c>
      <c r="R24" s="255">
        <f>IF(K24&gt;=G24,G24*O24,K24*O24)</f>
        <v>0</v>
      </c>
      <c r="S24" s="256">
        <f t="shared" si="5"/>
        <v>0</v>
      </c>
      <c r="T24" s="257">
        <f t="shared" si="6"/>
        <v>0</v>
      </c>
      <c r="U24" s="53"/>
      <c r="V24" s="49"/>
    </row>
    <row r="25" spans="4:24" s="100" customFormat="1" ht="3" customHeight="1" thickTop="1" thickBot="1" x14ac:dyDescent="0.3">
      <c r="D25" s="50"/>
      <c r="E25" s="101"/>
      <c r="F25" s="102"/>
      <c r="G25" s="103"/>
      <c r="H25" s="104"/>
      <c r="I25" s="105"/>
      <c r="J25" s="106"/>
      <c r="K25" s="107"/>
      <c r="L25" s="107"/>
      <c r="M25" s="107"/>
      <c r="N25" s="107"/>
      <c r="O25" s="108"/>
      <c r="P25" s="109"/>
      <c r="Q25" s="109"/>
      <c r="R25" s="109"/>
      <c r="S25" s="109"/>
      <c r="T25" s="109"/>
      <c r="U25" s="110"/>
      <c r="V25" s="111"/>
    </row>
    <row r="26" spans="4:24" ht="16.5" thickTop="1" thickBot="1" x14ac:dyDescent="0.3">
      <c r="D26" s="50"/>
      <c r="E26" s="55"/>
      <c r="F26" s="384" t="s">
        <v>66</v>
      </c>
      <c r="G26" s="414" t="s">
        <v>13</v>
      </c>
      <c r="H26" s="414"/>
      <c r="I26" s="112"/>
      <c r="J26" s="113"/>
      <c r="K26" s="58" t="s">
        <v>14</v>
      </c>
      <c r="L26" s="216"/>
      <c r="M26" s="397"/>
      <c r="N26" s="398"/>
      <c r="O26" s="59" t="s">
        <v>15</v>
      </c>
      <c r="P26" s="60" t="s">
        <v>16</v>
      </c>
      <c r="Q26" s="164" t="s">
        <v>17</v>
      </c>
      <c r="R26" s="165"/>
      <c r="S26" s="164" t="s">
        <v>18</v>
      </c>
      <c r="T26" s="63" t="s">
        <v>19</v>
      </c>
      <c r="U26" s="53"/>
      <c r="V26" s="49"/>
    </row>
    <row r="27" spans="4:24" ht="15.75" thickTop="1" x14ac:dyDescent="0.25">
      <c r="D27" s="50"/>
      <c r="E27" s="64">
        <f>IF(IF(M27="Rép.",0,IF(K27&gt;0,1,0))+IF(M28="Rép.",0,IF(K28&gt;0,1,0))+IF(M29="Rép.",0,IF(K29&gt;0,1,0))&gt;0,1,0)</f>
        <v>1</v>
      </c>
      <c r="F27" s="385"/>
      <c r="G27" s="65">
        <v>3</v>
      </c>
      <c r="H27" s="114" t="s">
        <v>20</v>
      </c>
      <c r="I27" s="115">
        <f>SUM(H27:H27)</f>
        <v>0</v>
      </c>
      <c r="J27" s="68"/>
      <c r="K27" s="69">
        <v>3</v>
      </c>
      <c r="L27" s="70"/>
      <c r="M27" s="71" t="s">
        <v>21</v>
      </c>
      <c r="N27" s="72"/>
      <c r="O27" s="73">
        <v>13</v>
      </c>
      <c r="P27" s="74">
        <f>IF(M27="Rép.",0,IF(K27&gt;=G27,G27*$G$69,K27*$G$69))</f>
        <v>5.25</v>
      </c>
      <c r="Q27" s="75">
        <f>IF(G27&gt;0,K27*1.2,0)</f>
        <v>3.5999999999999996</v>
      </c>
      <c r="R27" s="76">
        <f>IF(K27&gt;=G27,G27*O27,K27*O27)</f>
        <v>39</v>
      </c>
      <c r="S27" s="75">
        <f t="shared" ref="S27:S29" si="7">R27*0.04</f>
        <v>1.56</v>
      </c>
      <c r="T27" s="78">
        <f>P27+Q27+S27</f>
        <v>10.41</v>
      </c>
      <c r="U27" s="53"/>
      <c r="V27" s="49"/>
    </row>
    <row r="28" spans="4:24" ht="15.75" thickBot="1" x14ac:dyDescent="0.3">
      <c r="D28" s="50"/>
      <c r="E28" s="79"/>
      <c r="F28" s="386"/>
      <c r="G28" s="86"/>
      <c r="H28" s="273" t="s">
        <v>22</v>
      </c>
      <c r="I28" s="117"/>
      <c r="J28" s="89"/>
      <c r="K28" s="90"/>
      <c r="L28" s="91"/>
      <c r="M28" s="92" t="s">
        <v>21</v>
      </c>
      <c r="N28" s="93"/>
      <c r="O28" s="94"/>
      <c r="P28" s="95">
        <f>IF(M28="Rép.",0,IF(K28&gt;=G28,G28*$G$69,K28*$G$69))</f>
        <v>0</v>
      </c>
      <c r="Q28" s="96">
        <f>IF(G28&gt;0,K28*1.2,0)</f>
        <v>0</v>
      </c>
      <c r="R28" s="97">
        <f>IF(K28&gt;=G28,G28*O28,K28*O28)</f>
        <v>0</v>
      </c>
      <c r="S28" s="98">
        <f t="shared" si="7"/>
        <v>0</v>
      </c>
      <c r="T28" s="99">
        <f t="shared" ref="T28:T29" si="8">P28+Q28+S28</f>
        <v>0</v>
      </c>
      <c r="U28" s="53"/>
      <c r="V28" s="49"/>
    </row>
    <row r="29" spans="4:24" ht="15.75" hidden="1" customHeight="1" x14ac:dyDescent="0.25">
      <c r="D29" s="50"/>
      <c r="E29" s="79"/>
      <c r="F29" s="244"/>
      <c r="G29" s="245"/>
      <c r="H29" s="246" t="s">
        <v>11</v>
      </c>
      <c r="I29" s="247"/>
      <c r="J29" s="89"/>
      <c r="K29" s="248"/>
      <c r="L29" s="249"/>
      <c r="M29" s="250" t="s">
        <v>21</v>
      </c>
      <c r="N29" s="251"/>
      <c r="O29" s="252"/>
      <c r="P29" s="253">
        <f>IF(M29="Rép.",0,IF(K29&gt;=G29,G29*$G$69,K29*$G$69))</f>
        <v>0</v>
      </c>
      <c r="Q29" s="254">
        <f>IF(G29&gt;0,K29*1.28,0)</f>
        <v>0</v>
      </c>
      <c r="R29" s="255">
        <f>IF(K29&gt;=G29,G29*O29,K29*O29)</f>
        <v>0</v>
      </c>
      <c r="S29" s="256">
        <f t="shared" si="7"/>
        <v>0</v>
      </c>
      <c r="T29" s="257">
        <f t="shared" si="8"/>
        <v>0</v>
      </c>
      <c r="U29" s="53"/>
      <c r="V29" s="49"/>
    </row>
    <row r="30" spans="4:24" s="100" customFormat="1" ht="3" customHeight="1" thickTop="1" thickBot="1" x14ac:dyDescent="0.3">
      <c r="D30" s="50"/>
      <c r="E30" s="101"/>
      <c r="F30" s="102"/>
      <c r="G30" s="103"/>
      <c r="H30" s="104"/>
      <c r="I30" s="105"/>
      <c r="J30" s="106"/>
      <c r="K30" s="107"/>
      <c r="L30" s="107"/>
      <c r="M30" s="107"/>
      <c r="N30" s="107"/>
      <c r="O30" s="108"/>
      <c r="P30" s="109"/>
      <c r="Q30" s="109"/>
      <c r="R30" s="109"/>
      <c r="S30" s="109"/>
      <c r="T30" s="109"/>
      <c r="U30" s="110"/>
      <c r="V30" s="111"/>
    </row>
    <row r="31" spans="4:24" ht="16.5" thickTop="1" thickBot="1" x14ac:dyDescent="0.3">
      <c r="D31" s="50"/>
      <c r="E31" s="55"/>
      <c r="F31" s="384" t="s">
        <v>55</v>
      </c>
      <c r="G31" s="414" t="s">
        <v>13</v>
      </c>
      <c r="H31" s="414"/>
      <c r="I31" s="112"/>
      <c r="J31" s="113"/>
      <c r="K31" s="58" t="s">
        <v>14</v>
      </c>
      <c r="L31" s="216"/>
      <c r="M31" s="397"/>
      <c r="N31" s="398"/>
      <c r="O31" s="59" t="s">
        <v>15</v>
      </c>
      <c r="P31" s="60" t="s">
        <v>16</v>
      </c>
      <c r="Q31" s="164" t="s">
        <v>17</v>
      </c>
      <c r="R31" s="165"/>
      <c r="S31" s="164" t="s">
        <v>18</v>
      </c>
      <c r="T31" s="63" t="s">
        <v>19</v>
      </c>
      <c r="U31" s="53"/>
      <c r="V31" s="49"/>
    </row>
    <row r="32" spans="4:24" ht="15.75" thickTop="1" x14ac:dyDescent="0.25">
      <c r="D32" s="50"/>
      <c r="E32" s="64">
        <f>IF(IF(M32="Rép.",0,IF(K32&gt;0,1,0))+IF(M33="Rép.",0,IF(K33&gt;0,1,0))+IF(M34="Rép.",0,IF(K34&gt;0,1,0))&gt;0,1,0)</f>
        <v>0</v>
      </c>
      <c r="F32" s="385"/>
      <c r="G32" s="65"/>
      <c r="H32" s="114" t="s">
        <v>20</v>
      </c>
      <c r="I32" s="115">
        <f>SUM(H32:H32)</f>
        <v>0</v>
      </c>
      <c r="J32" s="68"/>
      <c r="K32" s="69"/>
      <c r="L32" s="70"/>
      <c r="M32" s="71" t="s">
        <v>21</v>
      </c>
      <c r="N32" s="72"/>
      <c r="O32" s="73"/>
      <c r="P32" s="74">
        <f>IF(M32="Rép.",0,IF(K32&gt;=G32,G32*$G$69,K32*$G$69))</f>
        <v>0</v>
      </c>
      <c r="Q32" s="75">
        <f>IF(G32&gt;0,K32*1.2,0)</f>
        <v>0</v>
      </c>
      <c r="R32" s="76">
        <f>IF(K32&gt;=G32,G32*O32,K32*O32)</f>
        <v>0</v>
      </c>
      <c r="S32" s="75">
        <f t="shared" ref="S32:S34" si="9">R32*0.04</f>
        <v>0</v>
      </c>
      <c r="T32" s="78">
        <f>P32+Q32+S32</f>
        <v>0</v>
      </c>
      <c r="U32" s="53"/>
      <c r="V32" s="49"/>
    </row>
    <row r="33" spans="4:22" ht="15.75" thickBot="1" x14ac:dyDescent="0.3">
      <c r="D33" s="50"/>
      <c r="E33" s="79"/>
      <c r="F33" s="386"/>
      <c r="G33" s="86"/>
      <c r="H33" s="273" t="s">
        <v>22</v>
      </c>
      <c r="I33" s="117"/>
      <c r="J33" s="89"/>
      <c r="K33" s="90"/>
      <c r="L33" s="91"/>
      <c r="M33" s="92" t="s">
        <v>21</v>
      </c>
      <c r="N33" s="93"/>
      <c r="O33" s="94"/>
      <c r="P33" s="95">
        <f>IF(M33="Rép.",0,IF(K33&gt;=G33,G33*$G$69,K33*$G$69))</f>
        <v>0</v>
      </c>
      <c r="Q33" s="96">
        <f>IF(G33&gt;0,K33*1.2,0)</f>
        <v>0</v>
      </c>
      <c r="R33" s="97">
        <f>IF(K33&gt;=G33,G33*O33,K33*O33)</f>
        <v>0</v>
      </c>
      <c r="S33" s="98">
        <f t="shared" si="9"/>
        <v>0</v>
      </c>
      <c r="T33" s="99">
        <f t="shared" ref="T33:T34" si="10">P33+Q33+S33</f>
        <v>0</v>
      </c>
      <c r="U33" s="53"/>
      <c r="V33" s="49"/>
    </row>
    <row r="34" spans="4:22" ht="15.75" hidden="1" customHeight="1" x14ac:dyDescent="0.25">
      <c r="D34" s="50"/>
      <c r="E34" s="79"/>
      <c r="F34" s="244"/>
      <c r="G34" s="245"/>
      <c r="H34" s="246" t="s">
        <v>11</v>
      </c>
      <c r="I34" s="247"/>
      <c r="J34" s="89"/>
      <c r="K34" s="248"/>
      <c r="L34" s="249"/>
      <c r="M34" s="250" t="s">
        <v>21</v>
      </c>
      <c r="N34" s="251"/>
      <c r="O34" s="252"/>
      <c r="P34" s="253">
        <f>IF(M34="Rép.",0,IF(K34&gt;=G34,G34*$G$69,K34*$G$69))</f>
        <v>0</v>
      </c>
      <c r="Q34" s="254">
        <f>IF(G34&gt;0,K34*1.28,0)</f>
        <v>0</v>
      </c>
      <c r="R34" s="255">
        <f>IF(K34&gt;=G34,G34*O34,K34*O34)</f>
        <v>0</v>
      </c>
      <c r="S34" s="256">
        <f t="shared" si="9"/>
        <v>0</v>
      </c>
      <c r="T34" s="257">
        <f t="shared" si="10"/>
        <v>0</v>
      </c>
      <c r="U34" s="53"/>
      <c r="V34" s="49"/>
    </row>
    <row r="35" spans="4:22" s="100" customFormat="1" ht="3" customHeight="1" thickTop="1" thickBot="1" x14ac:dyDescent="0.3">
      <c r="D35" s="50"/>
      <c r="E35" s="101"/>
      <c r="F35" s="102"/>
      <c r="G35" s="103"/>
      <c r="H35" s="104"/>
      <c r="I35" s="105"/>
      <c r="J35" s="106"/>
      <c r="K35" s="107"/>
      <c r="L35" s="107"/>
      <c r="M35" s="107"/>
      <c r="N35" s="107"/>
      <c r="O35" s="108"/>
      <c r="P35" s="109"/>
      <c r="Q35" s="109"/>
      <c r="R35" s="109"/>
      <c r="S35" s="109"/>
      <c r="T35" s="109"/>
      <c r="U35" s="110"/>
      <c r="V35" s="111"/>
    </row>
    <row r="36" spans="4:22" ht="16.5" thickTop="1" thickBot="1" x14ac:dyDescent="0.3">
      <c r="D36" s="50"/>
      <c r="E36" s="55"/>
      <c r="F36" s="384" t="s">
        <v>54</v>
      </c>
      <c r="G36" s="414" t="s">
        <v>13</v>
      </c>
      <c r="H36" s="414"/>
      <c r="I36" s="112"/>
      <c r="J36" s="113"/>
      <c r="K36" s="58" t="s">
        <v>14</v>
      </c>
      <c r="L36" s="216"/>
      <c r="M36" s="397"/>
      <c r="N36" s="398"/>
      <c r="O36" s="59" t="s">
        <v>15</v>
      </c>
      <c r="P36" s="60" t="s">
        <v>16</v>
      </c>
      <c r="Q36" s="61" t="s">
        <v>17</v>
      </c>
      <c r="R36" s="62"/>
      <c r="S36" s="61" t="s">
        <v>18</v>
      </c>
      <c r="T36" s="63" t="s">
        <v>19</v>
      </c>
      <c r="U36" s="53"/>
      <c r="V36" s="49"/>
    </row>
    <row r="37" spans="4:22" ht="15.75" thickTop="1" x14ac:dyDescent="0.25">
      <c r="D37" s="50"/>
      <c r="E37" s="64">
        <f>IF(IF(M37="Rép.",0,IF(K37&gt;0,1,0))+IF(M38="Rép.",0,IF(K38&gt;0,1,0))+IF(M39="Rép.",0,IF(K39&gt;0,1,0))&gt;0,1,0)</f>
        <v>0</v>
      </c>
      <c r="F37" s="385"/>
      <c r="G37" s="65"/>
      <c r="H37" s="114" t="s">
        <v>20</v>
      </c>
      <c r="I37" s="115">
        <f>SUM(H37:H37)</f>
        <v>0</v>
      </c>
      <c r="J37" s="68"/>
      <c r="K37" s="69"/>
      <c r="L37" s="70"/>
      <c r="M37" s="71" t="s">
        <v>21</v>
      </c>
      <c r="N37" s="72"/>
      <c r="O37" s="73"/>
      <c r="P37" s="74">
        <f>IF(M37="Rép.",0,IF(K37&gt;=G37,G37*$G$69,K37*$G$69))</f>
        <v>0</v>
      </c>
      <c r="Q37" s="75">
        <f>IF(G37&gt;0,K37*1.2,0)</f>
        <v>0</v>
      </c>
      <c r="R37" s="76">
        <f>IF(K37&gt;=G37,G37*O37,K37*O37)</f>
        <v>0</v>
      </c>
      <c r="S37" s="75">
        <f t="shared" ref="S37:S39" si="11">R37*0.04</f>
        <v>0</v>
      </c>
      <c r="T37" s="78">
        <f>P37+Q37+S37</f>
        <v>0</v>
      </c>
      <c r="U37" s="53"/>
      <c r="V37" s="49"/>
    </row>
    <row r="38" spans="4:22" ht="15.75" thickBot="1" x14ac:dyDescent="0.3">
      <c r="D38" s="50"/>
      <c r="E38" s="79"/>
      <c r="F38" s="386"/>
      <c r="G38" s="86"/>
      <c r="H38" s="273" t="s">
        <v>22</v>
      </c>
      <c r="I38" s="117"/>
      <c r="J38" s="89"/>
      <c r="K38" s="90"/>
      <c r="L38" s="91"/>
      <c r="M38" s="92" t="s">
        <v>21</v>
      </c>
      <c r="N38" s="93"/>
      <c r="O38" s="94"/>
      <c r="P38" s="95">
        <f>IF(M38="Rép.",0,IF(K38&gt;=G38,G38*$G$69,K38*$G$69))</f>
        <v>0</v>
      </c>
      <c r="Q38" s="96">
        <f>IF(G38&gt;0,K38*1.2,0)</f>
        <v>0</v>
      </c>
      <c r="R38" s="97">
        <f>IF(K38&gt;=G38,G38*O38,K38*O38)</f>
        <v>0</v>
      </c>
      <c r="S38" s="98">
        <f t="shared" si="11"/>
        <v>0</v>
      </c>
      <c r="T38" s="99">
        <f t="shared" ref="T38:T39" si="12">P38+Q38+S38</f>
        <v>0</v>
      </c>
      <c r="U38" s="53"/>
      <c r="V38" s="49"/>
    </row>
    <row r="39" spans="4:22" ht="15.75" hidden="1" customHeight="1" x14ac:dyDescent="0.25">
      <c r="D39" s="50"/>
      <c r="E39" s="79"/>
      <c r="F39" s="244"/>
      <c r="G39" s="245"/>
      <c r="H39" s="246" t="s">
        <v>11</v>
      </c>
      <c r="I39" s="247"/>
      <c r="J39" s="89"/>
      <c r="K39" s="248"/>
      <c r="L39" s="249"/>
      <c r="M39" s="250" t="s">
        <v>21</v>
      </c>
      <c r="N39" s="251"/>
      <c r="O39" s="252"/>
      <c r="P39" s="253">
        <f>IF(M39="Rép.",0,IF(K39&gt;=G39,G39*$G$69,K39*$G$69))</f>
        <v>0</v>
      </c>
      <c r="Q39" s="254">
        <f>IF(G39&gt;0,K39*1.28,0)</f>
        <v>0</v>
      </c>
      <c r="R39" s="255">
        <f>IF(K39&gt;=G39,G39*O39,K39*O39)</f>
        <v>0</v>
      </c>
      <c r="S39" s="256">
        <f t="shared" si="11"/>
        <v>0</v>
      </c>
      <c r="T39" s="257">
        <f t="shared" si="12"/>
        <v>0</v>
      </c>
      <c r="U39" s="53"/>
      <c r="V39" s="49"/>
    </row>
    <row r="40" spans="4:22" s="100" customFormat="1" ht="3" customHeight="1" thickTop="1" thickBot="1" x14ac:dyDescent="0.3">
      <c r="D40" s="50"/>
      <c r="E40" s="101"/>
      <c r="F40" s="118"/>
      <c r="G40" s="103"/>
      <c r="H40" s="104"/>
      <c r="I40" s="105"/>
      <c r="J40" s="106"/>
      <c r="K40" s="107"/>
      <c r="L40" s="107"/>
      <c r="M40" s="107"/>
      <c r="N40" s="107"/>
      <c r="O40" s="108"/>
      <c r="P40" s="109"/>
      <c r="Q40" s="109"/>
      <c r="R40" s="119"/>
      <c r="S40" s="109"/>
      <c r="T40" s="109"/>
      <c r="U40" s="110"/>
      <c r="V40" s="111"/>
    </row>
    <row r="41" spans="4:22" ht="16.5" thickTop="1" thickBot="1" x14ac:dyDescent="0.3">
      <c r="D41" s="50"/>
      <c r="E41" s="55"/>
      <c r="F41" s="384" t="s">
        <v>53</v>
      </c>
      <c r="G41" s="414" t="s">
        <v>13</v>
      </c>
      <c r="H41" s="414"/>
      <c r="I41" s="112"/>
      <c r="J41" s="113"/>
      <c r="K41" s="58" t="s">
        <v>14</v>
      </c>
      <c r="L41" s="216"/>
      <c r="M41" s="397"/>
      <c r="N41" s="398"/>
      <c r="O41" s="59" t="s">
        <v>15</v>
      </c>
      <c r="P41" s="60" t="s">
        <v>16</v>
      </c>
      <c r="Q41" s="61" t="s">
        <v>17</v>
      </c>
      <c r="R41" s="62"/>
      <c r="S41" s="61" t="s">
        <v>18</v>
      </c>
      <c r="T41" s="63" t="s">
        <v>19</v>
      </c>
      <c r="U41" s="53"/>
      <c r="V41" s="49"/>
    </row>
    <row r="42" spans="4:22" ht="15.75" thickTop="1" x14ac:dyDescent="0.25">
      <c r="D42" s="50"/>
      <c r="E42" s="64">
        <f>IF(IF(M42="Rép.",0,IF(K42&gt;0,1,0))+IF(M43="Rép.",0,IF(K43&gt;0,1,0))+IF(M44="Rép.",0,IF(K44&gt;0,1,0))&gt;0,1,0)</f>
        <v>0</v>
      </c>
      <c r="F42" s="385"/>
      <c r="G42" s="65"/>
      <c r="H42" s="114" t="s">
        <v>20</v>
      </c>
      <c r="I42" s="115">
        <f>SUM(H42:H42)</f>
        <v>0</v>
      </c>
      <c r="J42" s="68"/>
      <c r="K42" s="69"/>
      <c r="L42" s="70"/>
      <c r="M42" s="71" t="s">
        <v>21</v>
      </c>
      <c r="N42" s="72"/>
      <c r="O42" s="73"/>
      <c r="P42" s="74">
        <f>IF(M42="Rép.",0,IF(K42&gt;=G42,G42*$G$69,K42*$G$69))</f>
        <v>0</v>
      </c>
      <c r="Q42" s="75">
        <f>IF(G42&gt;0,K42*1.2,0)</f>
        <v>0</v>
      </c>
      <c r="R42" s="76">
        <f>IF(K42&gt;=G42,G42*O42,K42*O42)</f>
        <v>0</v>
      </c>
      <c r="S42" s="75">
        <f t="shared" ref="S42:S44" si="13">R42*0.04</f>
        <v>0</v>
      </c>
      <c r="T42" s="78">
        <f>P42+Q42+S42</f>
        <v>0</v>
      </c>
      <c r="U42" s="53"/>
      <c r="V42" s="49"/>
    </row>
    <row r="43" spans="4:22" ht="15.75" thickBot="1" x14ac:dyDescent="0.3">
      <c r="D43" s="50"/>
      <c r="E43" s="79"/>
      <c r="F43" s="386"/>
      <c r="G43" s="86"/>
      <c r="H43" s="273" t="s">
        <v>22</v>
      </c>
      <c r="I43" s="117"/>
      <c r="J43" s="89"/>
      <c r="K43" s="90"/>
      <c r="L43" s="91"/>
      <c r="M43" s="92" t="s">
        <v>21</v>
      </c>
      <c r="N43" s="93"/>
      <c r="O43" s="94"/>
      <c r="P43" s="95">
        <f>IF(M43="Rép.",0,IF(K43&gt;=G43,G43*$G$69,K43*$G$69))</f>
        <v>0</v>
      </c>
      <c r="Q43" s="96">
        <f>IF(G43&gt;0,K43*1.2,0)</f>
        <v>0</v>
      </c>
      <c r="R43" s="97">
        <f>IF(K43&gt;=G43,G43*O43,K43*O43)</f>
        <v>0</v>
      </c>
      <c r="S43" s="98">
        <f t="shared" si="13"/>
        <v>0</v>
      </c>
      <c r="T43" s="99">
        <f t="shared" ref="T43:T44" si="14">P43+Q43+S43</f>
        <v>0</v>
      </c>
      <c r="U43" s="53"/>
      <c r="V43" s="49"/>
    </row>
    <row r="44" spans="4:22" ht="15.75" hidden="1" customHeight="1" x14ac:dyDescent="0.25">
      <c r="D44" s="50"/>
      <c r="E44" s="79"/>
      <c r="F44" s="244"/>
      <c r="G44" s="245"/>
      <c r="H44" s="246" t="s">
        <v>11</v>
      </c>
      <c r="I44" s="247"/>
      <c r="J44" s="89"/>
      <c r="K44" s="248"/>
      <c r="L44" s="249"/>
      <c r="M44" s="250" t="s">
        <v>21</v>
      </c>
      <c r="N44" s="251"/>
      <c r="O44" s="252"/>
      <c r="P44" s="253">
        <f>IF(M44="Rép.",0,IF(K44&gt;=G44,G44*$G$69,K44*$G$69))</f>
        <v>0</v>
      </c>
      <c r="Q44" s="254">
        <f>IF(G44&gt;0,K44*1.28,0)</f>
        <v>0</v>
      </c>
      <c r="R44" s="255">
        <f>IF(K44&gt;=G44,G44*O44,K44*O44)</f>
        <v>0</v>
      </c>
      <c r="S44" s="256">
        <f t="shared" si="13"/>
        <v>0</v>
      </c>
      <c r="T44" s="257">
        <f t="shared" si="14"/>
        <v>0</v>
      </c>
      <c r="U44" s="53"/>
      <c r="V44" s="49"/>
    </row>
    <row r="45" spans="4:22" s="100" customFormat="1" ht="3" customHeight="1" thickTop="1" thickBot="1" x14ac:dyDescent="0.3">
      <c r="D45" s="50"/>
      <c r="E45" s="101"/>
      <c r="F45" s="118"/>
      <c r="G45" s="103"/>
      <c r="H45" s="104"/>
      <c r="I45" s="105"/>
      <c r="J45" s="106"/>
      <c r="K45" s="107"/>
      <c r="L45" s="107"/>
      <c r="M45" s="107"/>
      <c r="N45" s="107"/>
      <c r="O45" s="108"/>
      <c r="P45" s="109"/>
      <c r="Q45" s="109"/>
      <c r="R45" s="119"/>
      <c r="S45" s="109"/>
      <c r="T45" s="109"/>
      <c r="U45" s="110"/>
      <c r="V45" s="111"/>
    </row>
    <row r="46" spans="4:22" ht="16.5" thickTop="1" thickBot="1" x14ac:dyDescent="0.3">
      <c r="D46" s="50"/>
      <c r="E46" s="55"/>
      <c r="F46" s="384" t="s">
        <v>58</v>
      </c>
      <c r="G46" s="414" t="s">
        <v>13</v>
      </c>
      <c r="H46" s="414"/>
      <c r="I46" s="112"/>
      <c r="J46" s="113"/>
      <c r="K46" s="58" t="s">
        <v>14</v>
      </c>
      <c r="L46" s="216"/>
      <c r="M46" s="397"/>
      <c r="N46" s="398"/>
      <c r="O46" s="59" t="s">
        <v>15</v>
      </c>
      <c r="P46" s="60" t="s">
        <v>16</v>
      </c>
      <c r="Q46" s="61" t="s">
        <v>17</v>
      </c>
      <c r="R46" s="120"/>
      <c r="S46" s="61" t="s">
        <v>18</v>
      </c>
      <c r="T46" s="63" t="s">
        <v>19</v>
      </c>
      <c r="U46" s="53"/>
      <c r="V46" s="49"/>
    </row>
    <row r="47" spans="4:22" ht="15.75" thickTop="1" x14ac:dyDescent="0.25">
      <c r="D47" s="50"/>
      <c r="E47" s="64">
        <f>IF(IF(M47="Rép.",0,IF(K47&gt;0,1,0))+IF(M48="Rép.",0,IF(K48&gt;0,1,0))+IF(M49="Rép.",0,IF(K49&gt;0,1,0))&gt;0,1,0)</f>
        <v>0</v>
      </c>
      <c r="F47" s="385"/>
      <c r="G47" s="65"/>
      <c r="H47" s="114" t="s">
        <v>20</v>
      </c>
      <c r="I47" s="115">
        <f>SUM(H47:H47)</f>
        <v>0</v>
      </c>
      <c r="J47" s="68"/>
      <c r="K47" s="69"/>
      <c r="L47" s="70"/>
      <c r="M47" s="71" t="s">
        <v>21</v>
      </c>
      <c r="N47" s="72"/>
      <c r="O47" s="73"/>
      <c r="P47" s="74">
        <f>IF(M47="Rép.",0,IF(K47&gt;=G47,G47*$G$69,K47*$G$69))</f>
        <v>0</v>
      </c>
      <c r="Q47" s="75">
        <f>IF(G47&gt;0,K47*1.2,0)</f>
        <v>0</v>
      </c>
      <c r="R47" s="76">
        <f>IF(K47&gt;=G47,G47*O47,K47*O47)</f>
        <v>0</v>
      </c>
      <c r="S47" s="75">
        <f t="shared" ref="S47:S49" si="15">R47*0.04</f>
        <v>0</v>
      </c>
      <c r="T47" s="78">
        <f>P47+Q47+S47</f>
        <v>0</v>
      </c>
      <c r="U47" s="53"/>
      <c r="V47" s="49"/>
    </row>
    <row r="48" spans="4:22" ht="15.75" thickBot="1" x14ac:dyDescent="0.3">
      <c r="D48" s="50"/>
      <c r="E48" s="79"/>
      <c r="F48" s="386"/>
      <c r="G48" s="86"/>
      <c r="H48" s="273" t="s">
        <v>22</v>
      </c>
      <c r="I48" s="117"/>
      <c r="J48" s="89"/>
      <c r="K48" s="90"/>
      <c r="L48" s="91"/>
      <c r="M48" s="92" t="s">
        <v>21</v>
      </c>
      <c r="N48" s="93"/>
      <c r="O48" s="94"/>
      <c r="P48" s="95">
        <f>IF(M48="Rép.",0,IF(K48&gt;=G48,G48*$G$69,K48*$G$69))</f>
        <v>0</v>
      </c>
      <c r="Q48" s="96">
        <f>IF(G48&gt;0,K48*1.2,0)</f>
        <v>0</v>
      </c>
      <c r="R48" s="97">
        <f>IF(K48&gt;=G48,G48*O48,K48*O48)</f>
        <v>0</v>
      </c>
      <c r="S48" s="98">
        <f t="shared" si="15"/>
        <v>0</v>
      </c>
      <c r="T48" s="99">
        <f t="shared" ref="T48:T49" si="16">P48+Q48+S48</f>
        <v>0</v>
      </c>
      <c r="U48" s="53"/>
      <c r="V48" s="49"/>
    </row>
    <row r="49" spans="4:22" ht="15.75" hidden="1" customHeight="1" x14ac:dyDescent="0.25">
      <c r="D49" s="50"/>
      <c r="E49" s="79"/>
      <c r="F49" s="244"/>
      <c r="G49" s="245"/>
      <c r="H49" s="246" t="s">
        <v>11</v>
      </c>
      <c r="I49" s="247"/>
      <c r="J49" s="89"/>
      <c r="K49" s="248"/>
      <c r="L49" s="249"/>
      <c r="M49" s="250" t="s">
        <v>21</v>
      </c>
      <c r="N49" s="251"/>
      <c r="O49" s="252"/>
      <c r="P49" s="253">
        <f>IF(M49="Rép.",0,IF(K49&gt;=G49,G49*$G$69,K49*$G$69))</f>
        <v>0</v>
      </c>
      <c r="Q49" s="254">
        <f>IF(G49&gt;0,K49*1.28,0)</f>
        <v>0</v>
      </c>
      <c r="R49" s="255">
        <f>IF(K49&gt;=G49,G49*O49,K49*O49)</f>
        <v>0</v>
      </c>
      <c r="S49" s="256">
        <f t="shared" si="15"/>
        <v>0</v>
      </c>
      <c r="T49" s="257">
        <f t="shared" si="16"/>
        <v>0</v>
      </c>
      <c r="U49" s="53"/>
      <c r="V49" s="49"/>
    </row>
    <row r="50" spans="4:22" s="100" customFormat="1" ht="3" customHeight="1" thickTop="1" thickBot="1" x14ac:dyDescent="0.3">
      <c r="D50" s="50"/>
      <c r="E50" s="101"/>
      <c r="F50" s="118"/>
      <c r="G50" s="103"/>
      <c r="H50" s="104"/>
      <c r="I50" s="105"/>
      <c r="J50" s="106"/>
      <c r="K50" s="107"/>
      <c r="L50" s="107"/>
      <c r="M50" s="107"/>
      <c r="N50" s="107"/>
      <c r="O50" s="108"/>
      <c r="P50" s="109"/>
      <c r="Q50" s="109"/>
      <c r="R50" s="119"/>
      <c r="S50" s="109"/>
      <c r="T50" s="109"/>
      <c r="U50" s="110"/>
      <c r="V50" s="111"/>
    </row>
    <row r="51" spans="4:22" ht="16.5" thickTop="1" thickBot="1" x14ac:dyDescent="0.3">
      <c r="D51" s="50"/>
      <c r="E51" s="55"/>
      <c r="F51" s="384" t="s">
        <v>52</v>
      </c>
      <c r="G51" s="414" t="s">
        <v>13</v>
      </c>
      <c r="H51" s="414"/>
      <c r="I51" s="112"/>
      <c r="J51" s="113"/>
      <c r="K51" s="58" t="s">
        <v>14</v>
      </c>
      <c r="L51" s="216"/>
      <c r="M51" s="397"/>
      <c r="N51" s="398"/>
      <c r="O51" s="59" t="s">
        <v>15</v>
      </c>
      <c r="P51" s="60" t="s">
        <v>16</v>
      </c>
      <c r="Q51" s="164" t="s">
        <v>17</v>
      </c>
      <c r="R51" s="207"/>
      <c r="S51" s="164" t="s">
        <v>18</v>
      </c>
      <c r="T51" s="63" t="s">
        <v>19</v>
      </c>
      <c r="U51" s="53"/>
      <c r="V51" s="49"/>
    </row>
    <row r="52" spans="4:22" ht="15.75" thickTop="1" x14ac:dyDescent="0.25">
      <c r="D52" s="50"/>
      <c r="E52" s="64">
        <f>IF(IF(M52="Rép.",0,IF(K52&gt;0,1,0))+IF(M53="Rép.",0,IF(K53&gt;0,1,0))+IF(M54="Rép.",0,IF(K54&gt;0,1,0))&gt;0,1,0)</f>
        <v>0</v>
      </c>
      <c r="F52" s="385"/>
      <c r="G52" s="65"/>
      <c r="H52" s="114" t="s">
        <v>20</v>
      </c>
      <c r="I52" s="115">
        <f>SUM(H52:H52)</f>
        <v>0</v>
      </c>
      <c r="J52" s="68"/>
      <c r="K52" s="69"/>
      <c r="L52" s="70"/>
      <c r="M52" s="71" t="s">
        <v>21</v>
      </c>
      <c r="N52" s="72"/>
      <c r="O52" s="73"/>
      <c r="P52" s="74">
        <f>IF(M52="Rép.",0,IF(K52&gt;=G52,G52*$G$69,K52*$G$69))</f>
        <v>0</v>
      </c>
      <c r="Q52" s="75">
        <f>IF(G52&gt;0,K52*1.2,0)</f>
        <v>0</v>
      </c>
      <c r="R52" s="76">
        <f>IF(K52&gt;=G52,G52*O52,K52*O52)</f>
        <v>0</v>
      </c>
      <c r="S52" s="75">
        <f t="shared" ref="S52:S54" si="17">R52*0.04</f>
        <v>0</v>
      </c>
      <c r="T52" s="78">
        <f>P52+Q52+S52</f>
        <v>0</v>
      </c>
      <c r="U52" s="53"/>
      <c r="V52" s="49"/>
    </row>
    <row r="53" spans="4:22" ht="15.75" thickBot="1" x14ac:dyDescent="0.3">
      <c r="D53" s="50"/>
      <c r="E53" s="79"/>
      <c r="F53" s="386"/>
      <c r="G53" s="86"/>
      <c r="H53" s="273" t="s">
        <v>22</v>
      </c>
      <c r="I53" s="117"/>
      <c r="J53" s="89"/>
      <c r="K53" s="90"/>
      <c r="L53" s="91"/>
      <c r="M53" s="92" t="s">
        <v>21</v>
      </c>
      <c r="N53" s="93"/>
      <c r="O53" s="94"/>
      <c r="P53" s="95">
        <f>IF(M53="Rép.",0,IF(K53&gt;=G53,G53*$G$69,K53*$G$69))</f>
        <v>0</v>
      </c>
      <c r="Q53" s="96">
        <f>IF(G53&gt;0,K53*1.2,0)</f>
        <v>0</v>
      </c>
      <c r="R53" s="97">
        <f>IF(K53&gt;=G53,G53*O53,K53*O53)</f>
        <v>0</v>
      </c>
      <c r="S53" s="98">
        <f t="shared" si="17"/>
        <v>0</v>
      </c>
      <c r="T53" s="99">
        <f t="shared" ref="T53:T54" si="18">P53+Q53+S53</f>
        <v>0</v>
      </c>
      <c r="U53" s="53"/>
      <c r="V53" s="49"/>
    </row>
    <row r="54" spans="4:22" ht="15.75" hidden="1" customHeight="1" x14ac:dyDescent="0.25">
      <c r="D54" s="50"/>
      <c r="E54" s="79"/>
      <c r="F54" s="244"/>
      <c r="G54" s="245"/>
      <c r="H54" s="246" t="s">
        <v>11</v>
      </c>
      <c r="I54" s="247"/>
      <c r="J54" s="89"/>
      <c r="K54" s="248"/>
      <c r="L54" s="249"/>
      <c r="M54" s="250" t="s">
        <v>21</v>
      </c>
      <c r="N54" s="251"/>
      <c r="O54" s="252"/>
      <c r="P54" s="253">
        <f>IF(M54="Rép.",0,IF(K54&gt;=G54,G54*$G$69,K54*$G$69))</f>
        <v>0</v>
      </c>
      <c r="Q54" s="254">
        <f>IF(G54&gt;0,K54*1.28,0)</f>
        <v>0</v>
      </c>
      <c r="R54" s="255">
        <f>IF(K54&gt;=G54,G54*O54,K54*O54)</f>
        <v>0</v>
      </c>
      <c r="S54" s="256">
        <f t="shared" si="17"/>
        <v>0</v>
      </c>
      <c r="T54" s="257">
        <f t="shared" si="18"/>
        <v>0</v>
      </c>
      <c r="U54" s="53"/>
      <c r="V54" s="49"/>
    </row>
    <row r="55" spans="4:22" s="100" customFormat="1" ht="3" customHeight="1" thickTop="1" thickBot="1" x14ac:dyDescent="0.3">
      <c r="D55" s="50"/>
      <c r="E55" s="15"/>
      <c r="F55" s="15"/>
      <c r="G55" s="15"/>
      <c r="H55" s="15"/>
      <c r="I55" s="15"/>
      <c r="J55" s="15"/>
      <c r="K55" s="15"/>
      <c r="L55" s="15"/>
      <c r="M55" s="15"/>
      <c r="N55" s="15"/>
      <c r="O55" s="15"/>
      <c r="P55" s="15"/>
      <c r="Q55" s="15"/>
      <c r="R55" s="121"/>
      <c r="S55" s="15"/>
      <c r="T55" s="15"/>
      <c r="U55" s="110"/>
      <c r="V55" s="111"/>
    </row>
    <row r="56" spans="4:22" s="100" customFormat="1" ht="16.5" customHeight="1" thickTop="1" thickBot="1" x14ac:dyDescent="0.3">
      <c r="D56" s="50"/>
      <c r="E56" s="15"/>
      <c r="F56" s="15"/>
      <c r="G56" s="15"/>
      <c r="H56" s="16"/>
      <c r="I56" s="16"/>
      <c r="J56" s="16"/>
      <c r="K56" s="16"/>
      <c r="L56" s="16"/>
      <c r="M56" s="16"/>
      <c r="N56" s="16"/>
      <c r="O56" s="16"/>
      <c r="P56" s="16"/>
      <c r="Q56" s="222" t="s">
        <v>51</v>
      </c>
      <c r="R56" s="223"/>
      <c r="S56" s="224" t="s">
        <v>15</v>
      </c>
      <c r="T56" s="63" t="s">
        <v>19</v>
      </c>
      <c r="U56" s="110"/>
      <c r="V56" s="111"/>
    </row>
    <row r="57" spans="4:22" s="100" customFormat="1" ht="16.5" customHeight="1" thickTop="1" x14ac:dyDescent="0.25">
      <c r="D57" s="50"/>
      <c r="E57" s="15"/>
      <c r="F57" s="15"/>
      <c r="G57" s="15"/>
      <c r="H57" s="387" t="s">
        <v>59</v>
      </c>
      <c r="I57" s="388"/>
      <c r="J57" s="388"/>
      <c r="K57" s="388"/>
      <c r="L57" s="388"/>
      <c r="M57" s="388"/>
      <c r="N57" s="388"/>
      <c r="O57" s="388"/>
      <c r="P57" s="388"/>
      <c r="Q57" s="268"/>
      <c r="R57" s="269"/>
      <c r="S57" s="269"/>
      <c r="T57" s="78" t="str">
        <f t="shared" ref="T57" si="19">IFERROR((S57/Q57)*0.89*40,"")</f>
        <v/>
      </c>
      <c r="U57" s="110"/>
      <c r="V57" s="111"/>
    </row>
    <row r="58" spans="4:22" s="100" customFormat="1" ht="16.5" customHeight="1" x14ac:dyDescent="0.25">
      <c r="D58" s="50"/>
      <c r="E58" s="15"/>
      <c r="F58" s="15"/>
      <c r="G58" s="15"/>
      <c r="H58" s="389" t="s">
        <v>60</v>
      </c>
      <c r="I58" s="390"/>
      <c r="J58" s="390"/>
      <c r="K58" s="390"/>
      <c r="L58" s="390"/>
      <c r="M58" s="390"/>
      <c r="N58" s="390"/>
      <c r="O58" s="390"/>
      <c r="P58" s="390"/>
      <c r="Q58" s="272"/>
      <c r="R58" s="220"/>
      <c r="S58" s="220"/>
      <c r="T58" s="85" t="str">
        <f>IFERROR((S58/Q58)*0.89*40,"")</f>
        <v/>
      </c>
      <c r="U58" s="110"/>
      <c r="V58" s="111"/>
    </row>
    <row r="59" spans="4:22" s="100" customFormat="1" ht="16.5" customHeight="1" x14ac:dyDescent="0.25">
      <c r="D59" s="50"/>
      <c r="E59" s="15"/>
      <c r="F59" s="15"/>
      <c r="G59" s="15"/>
      <c r="H59" s="389" t="s">
        <v>61</v>
      </c>
      <c r="I59" s="390"/>
      <c r="J59" s="390"/>
      <c r="K59" s="390"/>
      <c r="L59" s="390"/>
      <c r="M59" s="390"/>
      <c r="N59" s="390"/>
      <c r="O59" s="390"/>
      <c r="P59" s="390"/>
      <c r="Q59" s="270"/>
      <c r="R59" s="271"/>
      <c r="S59" s="271"/>
      <c r="T59" s="85" t="str">
        <f t="shared" ref="T59:T60" si="20">IFERROR((S59/Q59)*0.89*40,"")</f>
        <v/>
      </c>
      <c r="U59" s="110"/>
      <c r="V59" s="111"/>
    </row>
    <row r="60" spans="4:22" s="100" customFormat="1" ht="16.5" customHeight="1" thickBot="1" x14ac:dyDescent="0.3">
      <c r="D60" s="50"/>
      <c r="E60" s="15"/>
      <c r="F60" s="15"/>
      <c r="G60" s="15"/>
      <c r="H60" s="391" t="s">
        <v>62</v>
      </c>
      <c r="I60" s="392"/>
      <c r="J60" s="392"/>
      <c r="K60" s="392"/>
      <c r="L60" s="392"/>
      <c r="M60" s="392"/>
      <c r="N60" s="392"/>
      <c r="O60" s="392"/>
      <c r="P60" s="392"/>
      <c r="Q60" s="228"/>
      <c r="R60" s="221"/>
      <c r="S60" s="221"/>
      <c r="T60" s="99" t="str">
        <f t="shared" si="20"/>
        <v/>
      </c>
      <c r="U60" s="110"/>
      <c r="V60" s="111"/>
    </row>
    <row r="61" spans="4:22" s="100" customFormat="1" ht="5.25" customHeight="1" thickTop="1" thickBot="1" x14ac:dyDescent="0.3">
      <c r="D61" s="50"/>
      <c r="E61" s="15"/>
      <c r="F61" s="15"/>
      <c r="G61" s="15"/>
      <c r="H61" s="15"/>
      <c r="I61" s="15"/>
      <c r="J61" s="15"/>
      <c r="K61" s="15"/>
      <c r="L61" s="15"/>
      <c r="M61" s="15"/>
      <c r="N61" s="15"/>
      <c r="O61" s="15"/>
      <c r="P61" s="15"/>
      <c r="Q61" s="15"/>
      <c r="R61" s="121"/>
      <c r="S61" s="15"/>
      <c r="T61" s="15"/>
      <c r="U61" s="110"/>
      <c r="V61" s="111"/>
    </row>
    <row r="62" spans="4:22" s="100" customFormat="1" ht="15.75" hidden="1" thickBot="1" x14ac:dyDescent="0.3">
      <c r="D62" s="50"/>
      <c r="E62" s="15"/>
      <c r="F62" s="15"/>
      <c r="G62" s="15"/>
      <c r="H62" s="15"/>
      <c r="I62" s="15"/>
      <c r="J62" s="15"/>
      <c r="K62" s="15"/>
      <c r="L62" s="15"/>
      <c r="M62" s="15"/>
      <c r="N62" s="15"/>
      <c r="O62" s="15"/>
      <c r="P62" s="15"/>
      <c r="Q62" s="15"/>
      <c r="R62" s="121"/>
      <c r="S62" s="16"/>
      <c r="T62" s="16"/>
      <c r="U62" s="110"/>
      <c r="V62" s="111"/>
    </row>
    <row r="63" spans="4:22" ht="15.75" hidden="1" thickBot="1" x14ac:dyDescent="0.3">
      <c r="D63" s="50"/>
      <c r="E63" s="122"/>
      <c r="F63" s="123"/>
      <c r="G63" s="124"/>
      <c r="H63" s="125"/>
      <c r="I63" s="126"/>
      <c r="J63" s="16"/>
      <c r="K63" s="123"/>
      <c r="L63" s="123"/>
      <c r="M63" s="123"/>
      <c r="N63" s="123"/>
      <c r="O63" s="127"/>
      <c r="P63" s="128"/>
      <c r="Q63" s="128"/>
      <c r="R63" s="121"/>
      <c r="S63" s="16"/>
      <c r="T63" s="16"/>
      <c r="U63" s="53"/>
      <c r="V63" s="49"/>
    </row>
    <row r="64" spans="4:22" ht="16.5" hidden="1" thickTop="1" thickBot="1" x14ac:dyDescent="0.3">
      <c r="D64" s="50"/>
      <c r="E64" s="15"/>
      <c r="F64" s="15"/>
      <c r="G64" s="15"/>
      <c r="H64" s="15"/>
      <c r="I64" s="15"/>
      <c r="J64" s="16"/>
      <c r="K64" s="15"/>
      <c r="L64" s="15"/>
      <c r="M64" s="15"/>
      <c r="N64" s="15"/>
      <c r="O64" s="15"/>
      <c r="P64" s="208">
        <f>SUM(P12:P54)</f>
        <v>21</v>
      </c>
      <c r="Q64" s="209">
        <f>SUM(Q12:Q54)</f>
        <v>14.399999999999999</v>
      </c>
      <c r="R64" s="210">
        <f>SUM(R12:R62)</f>
        <v>309</v>
      </c>
      <c r="S64" s="209">
        <f>SUM(S12:S54)</f>
        <v>12.360000000000001</v>
      </c>
      <c r="T64" s="209">
        <f>SUM(T12:T60)</f>
        <v>47.759999999999991</v>
      </c>
      <c r="U64" s="53"/>
      <c r="V64" s="49"/>
    </row>
    <row r="65" spans="4:24" ht="16.5" thickTop="1" thickBot="1" x14ac:dyDescent="0.3">
      <c r="D65" s="50"/>
      <c r="E65" s="130"/>
      <c r="F65" s="131" t="s">
        <v>48</v>
      </c>
      <c r="G65" s="132">
        <f>IF(G67="",SUM(E12:E54),G67)</f>
        <v>4</v>
      </c>
      <c r="H65" s="15"/>
      <c r="I65" s="15"/>
      <c r="J65" s="16"/>
      <c r="K65" s="229">
        <f>SUM(K52:K54,K47:K49,K42:K44,K12:K14,K37:K39,K32:K34,K27:K29,K22:K24,K17:K19,)</f>
        <v>12</v>
      </c>
      <c r="L65" s="134"/>
      <c r="M65" s="135" t="s">
        <v>24</v>
      </c>
      <c r="N65" s="134"/>
      <c r="O65" s="16"/>
      <c r="P65" s="16"/>
      <c r="Q65" s="16"/>
      <c r="R65" s="16"/>
      <c r="S65" s="16"/>
      <c r="T65" s="16"/>
      <c r="U65" s="53"/>
      <c r="V65" s="49"/>
    </row>
    <row r="66" spans="4:24" ht="3" customHeight="1" thickTop="1" thickBot="1" x14ac:dyDescent="0.3">
      <c r="D66" s="50"/>
      <c r="E66" s="64"/>
      <c r="F66" s="126"/>
      <c r="G66" s="15"/>
      <c r="H66" s="15"/>
      <c r="I66" s="15"/>
      <c r="J66" s="16"/>
      <c r="K66" s="123"/>
      <c r="L66" s="123"/>
      <c r="M66" s="123"/>
      <c r="N66" s="123"/>
      <c r="O66" s="16"/>
      <c r="P66" s="128"/>
      <c r="Q66" s="128"/>
      <c r="R66" s="128"/>
      <c r="S66" s="128"/>
      <c r="T66" s="128"/>
      <c r="U66" s="53"/>
      <c r="V66" s="49"/>
    </row>
    <row r="67" spans="4:24" ht="16.5" thickTop="1" thickBot="1" x14ac:dyDescent="0.3">
      <c r="D67" s="50"/>
      <c r="E67" s="79"/>
      <c r="F67" s="131" t="s">
        <v>50</v>
      </c>
      <c r="G67" s="219"/>
      <c r="H67" s="15"/>
      <c r="I67" s="15"/>
      <c r="J67" s="16"/>
      <c r="K67" s="133">
        <f>IF(K68="",SUM(MAX(O52:O54),MAX(O47:O49),MAX(O42:O44),MAX(O32:O34),MAX(O27:O29),MAX(O37:O39),MAX(O22:O24),MAX(O17:O19),MAX(O12:O14)),K68)</f>
        <v>103</v>
      </c>
      <c r="L67" s="134"/>
      <c r="M67" s="217" t="s">
        <v>26</v>
      </c>
      <c r="N67" s="134"/>
      <c r="O67" s="16"/>
      <c r="P67" s="15"/>
      <c r="Q67" s="16"/>
      <c r="R67" s="16"/>
      <c r="S67" s="137" t="s">
        <v>27</v>
      </c>
      <c r="T67" s="137" t="s">
        <v>19</v>
      </c>
      <c r="U67" s="53"/>
      <c r="V67" s="49"/>
    </row>
    <row r="68" spans="4:24" ht="16.5" thickTop="1" thickBot="1" x14ac:dyDescent="0.3">
      <c r="D68" s="50"/>
      <c r="E68" s="122"/>
      <c r="F68" s="15"/>
      <c r="G68" s="15"/>
      <c r="H68" s="15"/>
      <c r="I68" s="15"/>
      <c r="K68" s="138"/>
      <c r="M68" s="135" t="s">
        <v>28</v>
      </c>
      <c r="N68" s="139"/>
      <c r="O68" s="16"/>
      <c r="P68" s="30"/>
      <c r="Q68" s="140" t="s">
        <v>29</v>
      </c>
      <c r="R68" s="129"/>
      <c r="S68" s="141">
        <f>IF(R64&gt;415,R64-415,0)</f>
        <v>0</v>
      </c>
      <c r="T68" s="142">
        <f>S68*0.03</f>
        <v>0</v>
      </c>
      <c r="U68" s="53"/>
      <c r="V68" s="49"/>
    </row>
    <row r="69" spans="4:24" ht="16.5" thickTop="1" thickBot="1" x14ac:dyDescent="0.3">
      <c r="D69" s="50"/>
      <c r="E69" s="15"/>
      <c r="F69" s="136" t="s">
        <v>25</v>
      </c>
      <c r="G69" s="132">
        <f>IF(G67="",IF(G65&gt;=4,1.75,(IF(G65=3,1.1,0.9))),IF(G67&gt;=4,1.75,(IF(G67=3,1.1,0.9))))</f>
        <v>1.75</v>
      </c>
      <c r="H69" s="15"/>
      <c r="I69" s="15"/>
      <c r="J69" s="16"/>
      <c r="K69" s="133">
        <f>R64</f>
        <v>309</v>
      </c>
      <c r="L69" s="139"/>
      <c r="M69" s="143" t="s">
        <v>18</v>
      </c>
      <c r="N69" s="15"/>
      <c r="O69" s="15"/>
      <c r="P69" s="128"/>
      <c r="Q69" s="144" t="s">
        <v>31</v>
      </c>
      <c r="R69" s="128"/>
      <c r="S69" s="145">
        <f>IF(K68="",IF((K67-160)&lt;1,0,K67-160),IF(K68-160&lt;1,0,K68-160))</f>
        <v>0</v>
      </c>
      <c r="T69" s="146">
        <f>(S69^2)*0.1</f>
        <v>0</v>
      </c>
      <c r="U69" s="53"/>
      <c r="V69" s="49"/>
    </row>
    <row r="70" spans="4:24" ht="16.5" thickTop="1" thickBot="1" x14ac:dyDescent="0.3">
      <c r="D70" s="50"/>
      <c r="E70" s="123"/>
      <c r="F70" s="126"/>
      <c r="G70" s="123" t="s">
        <v>19</v>
      </c>
      <c r="H70" s="123" t="s">
        <v>30</v>
      </c>
      <c r="I70" s="15"/>
      <c r="J70" s="16"/>
      <c r="K70" s="15"/>
      <c r="L70" s="15"/>
      <c r="M70" s="15"/>
      <c r="N70" s="15"/>
      <c r="O70" s="15"/>
      <c r="P70" s="15"/>
      <c r="Q70" s="149" t="s">
        <v>33</v>
      </c>
      <c r="R70" s="150"/>
      <c r="S70" s="151">
        <f>IF(K68="",IF((K67&lt;75),0,K67),IF(K68&lt;75,0,K68))</f>
        <v>103</v>
      </c>
      <c r="T70" s="152">
        <f>(S70)*0.01</f>
        <v>1.03</v>
      </c>
      <c r="U70" s="53"/>
      <c r="V70" s="49"/>
    </row>
    <row r="71" spans="4:24" ht="16.5" thickTop="1" thickBot="1" x14ac:dyDescent="0.3">
      <c r="D71" s="50"/>
      <c r="E71" s="15"/>
      <c r="F71" s="131" t="s">
        <v>32</v>
      </c>
      <c r="G71" s="147"/>
      <c r="H71" s="148"/>
      <c r="I71" s="15"/>
      <c r="J71" s="16"/>
      <c r="K71" s="15"/>
      <c r="L71" s="15"/>
      <c r="M71" s="15"/>
      <c r="N71" s="15"/>
      <c r="O71" s="16"/>
      <c r="P71" s="16"/>
      <c r="Q71" s="16"/>
      <c r="R71" s="128"/>
      <c r="S71" s="153" t="s">
        <v>32</v>
      </c>
      <c r="T71" s="154">
        <f>IF(G71="",H71*40,G71)</f>
        <v>0</v>
      </c>
      <c r="U71" s="53"/>
      <c r="V71" s="49"/>
    </row>
    <row r="72" spans="4:24" ht="3" customHeight="1" thickTop="1" thickBot="1" x14ac:dyDescent="0.3">
      <c r="D72" s="50"/>
      <c r="E72" s="15"/>
      <c r="F72" s="15"/>
      <c r="G72" s="15"/>
      <c r="H72" s="15"/>
      <c r="I72" s="15"/>
      <c r="J72" s="15"/>
      <c r="K72" s="15"/>
      <c r="L72" s="15"/>
      <c r="M72" s="15"/>
      <c r="N72" s="15"/>
      <c r="O72" s="15"/>
      <c r="P72" s="15"/>
      <c r="Q72" s="15"/>
      <c r="R72" s="15"/>
      <c r="S72" s="35"/>
      <c r="T72" s="155"/>
      <c r="U72" s="53"/>
      <c r="V72" s="49"/>
    </row>
    <row r="73" spans="4:24" ht="16.5" thickTop="1" thickBot="1" x14ac:dyDescent="0.3">
      <c r="D73" s="50"/>
      <c r="E73" s="15"/>
      <c r="F73" s="15"/>
      <c r="G73" s="15"/>
      <c r="H73" s="15"/>
      <c r="I73" s="15"/>
      <c r="J73" s="16"/>
      <c r="K73" s="15"/>
      <c r="L73" s="15"/>
      <c r="M73" s="15"/>
      <c r="N73" s="15"/>
      <c r="O73" s="15"/>
      <c r="P73" s="410" t="s">
        <v>34</v>
      </c>
      <c r="Q73" s="411"/>
      <c r="R73" s="411"/>
      <c r="S73" s="415"/>
      <c r="T73" s="274">
        <f>SUM(T64:T71)</f>
        <v>48.789999999999992</v>
      </c>
      <c r="U73" s="53"/>
      <c r="V73" s="49"/>
      <c r="X73" s="54" t="str">
        <f>IF(T73&gt;55,"Le Collège ne peut pas vous attribuer une charge individulle qui excède 55 unités à la sesion d'automne",IF(T73&gt;44,"Si vous enseignez uniquement à l'automne, votre charge additonnelle sera de : "&amp;ROUND((T73-44)*15/3,2)&amp;" périodes",""))</f>
        <v>Si vous enseignez uniquement à l'automne, votre charge additonnelle sera de : 23,95 périodes</v>
      </c>
    </row>
    <row r="74" spans="4:24" ht="4.9000000000000004" customHeight="1" thickTop="1" thickBot="1" x14ac:dyDescent="0.3">
      <c r="D74" s="156"/>
      <c r="E74" s="35"/>
      <c r="F74" s="35"/>
      <c r="G74" s="35"/>
      <c r="H74" s="35"/>
      <c r="I74" s="35"/>
      <c r="J74" s="36"/>
      <c r="K74" s="35"/>
      <c r="L74" s="35"/>
      <c r="M74" s="35"/>
      <c r="N74" s="35"/>
      <c r="O74" s="35"/>
      <c r="P74" s="157"/>
      <c r="Q74" s="157"/>
      <c r="R74" s="157"/>
      <c r="S74" s="157"/>
      <c r="T74" s="158"/>
      <c r="U74" s="40"/>
      <c r="V74" s="49"/>
    </row>
    <row r="75" spans="4:24" ht="7.5" customHeight="1" thickTop="1" thickBot="1" x14ac:dyDescent="0.3">
      <c r="D75" s="240"/>
      <c r="E75" s="240"/>
      <c r="F75" s="240"/>
      <c r="G75" s="240"/>
      <c r="H75" s="240"/>
      <c r="I75" s="240"/>
      <c r="J75" s="240"/>
      <c r="K75" s="240"/>
      <c r="L75" s="240"/>
      <c r="M75" s="240"/>
      <c r="N75" s="240"/>
      <c r="O75" s="240"/>
      <c r="P75" s="240"/>
      <c r="Q75" s="240"/>
      <c r="R75" s="240"/>
      <c r="S75" s="240"/>
      <c r="T75" s="240"/>
    </row>
    <row r="76" spans="4:24" ht="16.5" thickTop="1" thickBot="1" x14ac:dyDescent="0.3">
      <c r="D76" s="230"/>
      <c r="E76" s="231"/>
      <c r="F76" s="231"/>
      <c r="G76" s="231"/>
      <c r="H76" s="231"/>
      <c r="I76" s="231"/>
      <c r="J76" s="231"/>
      <c r="K76" s="231"/>
      <c r="L76" s="231"/>
      <c r="M76" s="231"/>
      <c r="N76" s="231"/>
      <c r="O76" s="231"/>
      <c r="P76" s="231"/>
      <c r="Q76" s="231"/>
      <c r="R76" s="231"/>
      <c r="S76" s="231"/>
      <c r="T76" s="231"/>
      <c r="U76" s="160"/>
    </row>
    <row r="77" spans="4:24" ht="16.5" thickTop="1" thickBot="1" x14ac:dyDescent="0.3">
      <c r="D77" s="161"/>
      <c r="E77" s="30"/>
      <c r="F77" s="393" t="s">
        <v>35</v>
      </c>
      <c r="G77" s="394"/>
      <c r="H77" s="399"/>
      <c r="I77" s="51"/>
      <c r="J77" s="52"/>
      <c r="K77" s="400" t="s">
        <v>10</v>
      </c>
      <c r="L77" s="400"/>
      <c r="M77" s="400"/>
      <c r="N77" s="400"/>
      <c r="O77" s="400"/>
      <c r="P77" s="401" t="s">
        <v>49</v>
      </c>
      <c r="Q77" s="400"/>
      <c r="R77" s="400"/>
      <c r="S77" s="400"/>
      <c r="T77" s="402"/>
      <c r="U77" s="232"/>
    </row>
    <row r="78" spans="4:24" ht="4.5" customHeight="1" thickTop="1" thickBot="1" x14ac:dyDescent="0.3">
      <c r="D78" s="161"/>
      <c r="E78" s="163"/>
      <c r="F78" s="163"/>
      <c r="G78" s="163"/>
      <c r="H78" s="163"/>
      <c r="I78" s="163"/>
      <c r="J78" s="163"/>
      <c r="K78" s="163"/>
      <c r="L78" s="163"/>
      <c r="M78" s="163"/>
      <c r="N78" s="163"/>
      <c r="O78" s="163"/>
      <c r="P78" s="163"/>
      <c r="Q78" s="163"/>
      <c r="R78" s="163"/>
      <c r="S78" s="163"/>
      <c r="T78" s="163"/>
      <c r="U78" s="232"/>
    </row>
    <row r="79" spans="4:24" ht="16.5" thickTop="1" thickBot="1" x14ac:dyDescent="0.3">
      <c r="D79" s="161"/>
      <c r="E79" s="55"/>
      <c r="F79" s="384" t="s">
        <v>63</v>
      </c>
      <c r="G79" s="403" t="s">
        <v>13</v>
      </c>
      <c r="H79" s="396"/>
      <c r="I79" s="56"/>
      <c r="J79" s="57"/>
      <c r="K79" s="58" t="s">
        <v>14</v>
      </c>
      <c r="L79" s="216"/>
      <c r="M79" s="397"/>
      <c r="N79" s="398"/>
      <c r="O79" s="59" t="s">
        <v>15</v>
      </c>
      <c r="P79" s="60" t="s">
        <v>16</v>
      </c>
      <c r="Q79" s="61" t="s">
        <v>17</v>
      </c>
      <c r="R79" s="62"/>
      <c r="S79" s="61" t="s">
        <v>18</v>
      </c>
      <c r="T79" s="63" t="s">
        <v>19</v>
      </c>
      <c r="U79" s="232"/>
    </row>
    <row r="80" spans="4:24" ht="15.75" thickTop="1" x14ac:dyDescent="0.25">
      <c r="D80" s="161"/>
      <c r="E80" s="64">
        <f>IF(IF(M80="Rép.",0,IF(K80&gt;0,1,0))+IF(M81="Rép.",0,IF(K81&gt;0,1,0))+IF(M82="Rép.",0,IF(K82&gt;0,1,0))&gt;0,1,0)</f>
        <v>1</v>
      </c>
      <c r="F80" s="385"/>
      <c r="G80" s="65">
        <v>3</v>
      </c>
      <c r="H80" s="166" t="s">
        <v>20</v>
      </c>
      <c r="I80" s="67">
        <f>SUM(H80:H80)</f>
        <v>0</v>
      </c>
      <c r="J80" s="68"/>
      <c r="K80" s="69">
        <v>6</v>
      </c>
      <c r="L80" s="70"/>
      <c r="M80" s="71" t="s">
        <v>21</v>
      </c>
      <c r="N80" s="72"/>
      <c r="O80" s="73">
        <v>66</v>
      </c>
      <c r="P80" s="74">
        <f>IF(M80="Rép.",0,IF(K80&gt;=G80,G80*$G$137,K80*$G$137))</f>
        <v>2.7</v>
      </c>
      <c r="Q80" s="75">
        <f>IF(G80&gt;0,K80*1.2,0)</f>
        <v>7.1999999999999993</v>
      </c>
      <c r="R80" s="76">
        <f>IF(K80&gt;=G80,G80*O80,K80*O80)</f>
        <v>198</v>
      </c>
      <c r="S80" s="77">
        <f t="shared" ref="S80" si="21">R80*0.04</f>
        <v>7.92</v>
      </c>
      <c r="T80" s="78">
        <f>P80+Q80+S80</f>
        <v>17.82</v>
      </c>
      <c r="U80" s="232"/>
      <c r="X80" s="54" t="str">
        <f>(IF(T76&gt;85,"La CI maximale est atteinte, votre charge additionnelle représente "&amp;ROUND((T76-85)*15/3,2)&amp;" périodes de cours.",""))</f>
        <v/>
      </c>
    </row>
    <row r="81" spans="4:21" ht="15.75" thickBot="1" x14ac:dyDescent="0.3">
      <c r="D81" s="161"/>
      <c r="E81" s="79"/>
      <c r="F81" s="386"/>
      <c r="G81" s="86"/>
      <c r="H81" s="258" t="s">
        <v>22</v>
      </c>
      <c r="I81" s="88"/>
      <c r="J81" s="89"/>
      <c r="K81" s="90"/>
      <c r="L81" s="91"/>
      <c r="M81" s="92" t="s">
        <v>21</v>
      </c>
      <c r="N81" s="93"/>
      <c r="O81" s="94"/>
      <c r="P81" s="95">
        <f>IF(M81="Rép.",0,IF(K81&gt;=G81,G81*$G$137,K81*$G$137))</f>
        <v>0</v>
      </c>
      <c r="Q81" s="96">
        <f>IF(G81&gt;0,K81*1.2,0)</f>
        <v>0</v>
      </c>
      <c r="R81" s="97">
        <f>IF(K81&gt;=G81,G81*O81,K81*O81)</f>
        <v>0</v>
      </c>
      <c r="S81" s="98">
        <f>R81*0.04</f>
        <v>0</v>
      </c>
      <c r="T81" s="99">
        <f t="shared" ref="T81:T82" si="22">P81+Q81+S81</f>
        <v>0</v>
      </c>
      <c r="U81" s="232"/>
    </row>
    <row r="82" spans="4:21" ht="0.75" customHeight="1" thickTop="1" thickBot="1" x14ac:dyDescent="0.3">
      <c r="D82" s="161"/>
      <c r="E82" s="79"/>
      <c r="F82" s="244"/>
      <c r="G82" s="245"/>
      <c r="H82" s="246" t="s">
        <v>11</v>
      </c>
      <c r="I82" s="267"/>
      <c r="J82" s="89"/>
      <c r="K82" s="248"/>
      <c r="L82" s="249"/>
      <c r="M82" s="250" t="s">
        <v>21</v>
      </c>
      <c r="N82" s="251"/>
      <c r="O82" s="252"/>
      <c r="P82" s="253">
        <f>IF(M82="Rép.",0,IF(K82&gt;=G82,G82*$G$69,K82*$G$69))</f>
        <v>0</v>
      </c>
      <c r="Q82" s="254">
        <f>IF(G82&gt;0,K82*1.28,0)</f>
        <v>0</v>
      </c>
      <c r="R82" s="255">
        <f>IF(K82&gt;=G82,G82*O82,K82*O82)</f>
        <v>0</v>
      </c>
      <c r="S82" s="256">
        <f t="shared" ref="S82" si="23">R82*0.04</f>
        <v>0</v>
      </c>
      <c r="T82" s="257">
        <f t="shared" si="22"/>
        <v>0</v>
      </c>
      <c r="U82" s="232"/>
    </row>
    <row r="83" spans="4:21" ht="4.5" customHeight="1" thickTop="1" thickBot="1" x14ac:dyDescent="0.3">
      <c r="D83" s="161"/>
      <c r="E83" s="101"/>
      <c r="F83" s="102"/>
      <c r="G83" s="169"/>
      <c r="H83" s="170"/>
      <c r="I83" s="171"/>
      <c r="J83" s="172"/>
      <c r="K83" s="173"/>
      <c r="L83" s="173"/>
      <c r="M83" s="173"/>
      <c r="N83" s="173"/>
      <c r="O83" s="174"/>
      <c r="P83" s="175"/>
      <c r="Q83" s="175"/>
      <c r="R83" s="175"/>
      <c r="S83" s="175"/>
      <c r="T83" s="175"/>
      <c r="U83" s="233"/>
    </row>
    <row r="84" spans="4:21" ht="16.5" thickTop="1" thickBot="1" x14ac:dyDescent="0.3">
      <c r="D84" s="161"/>
      <c r="E84" s="55"/>
      <c r="F84" s="384" t="s">
        <v>67</v>
      </c>
      <c r="G84" s="396" t="s">
        <v>13</v>
      </c>
      <c r="H84" s="396"/>
      <c r="I84" s="112"/>
      <c r="J84" s="113"/>
      <c r="K84" s="58" t="s">
        <v>14</v>
      </c>
      <c r="L84" s="216"/>
      <c r="M84" s="397"/>
      <c r="N84" s="398"/>
      <c r="O84" s="59" t="s">
        <v>15</v>
      </c>
      <c r="P84" s="60" t="s">
        <v>16</v>
      </c>
      <c r="Q84" s="164" t="s">
        <v>17</v>
      </c>
      <c r="R84" s="165"/>
      <c r="S84" s="164" t="s">
        <v>18</v>
      </c>
      <c r="T84" s="63" t="s">
        <v>19</v>
      </c>
      <c r="U84" s="232"/>
    </row>
    <row r="85" spans="4:21" ht="15.75" thickTop="1" x14ac:dyDescent="0.25">
      <c r="D85" s="161"/>
      <c r="E85" s="64">
        <f>IF(IF(M85="Rép.",0,IF(K85&gt;0,1,0))+IF(M86="Rép.",0,IF(K86&gt;0,1,0))+IF(M87="Rép.",0,IF(K87&gt;0,1,0))&gt;0,1,0)</f>
        <v>1</v>
      </c>
      <c r="F85" s="385"/>
      <c r="G85" s="65">
        <v>3</v>
      </c>
      <c r="H85" s="176" t="s">
        <v>20</v>
      </c>
      <c r="I85" s="115">
        <f>SUM(H85:H85)</f>
        <v>0</v>
      </c>
      <c r="J85" s="68"/>
      <c r="K85" s="69">
        <v>6</v>
      </c>
      <c r="L85" s="70"/>
      <c r="M85" s="71" t="s">
        <v>21</v>
      </c>
      <c r="N85" s="72"/>
      <c r="O85" s="73">
        <v>69</v>
      </c>
      <c r="P85" s="74">
        <f>IF(M85="Rép.",0,IF(K85&gt;=G85,G85*$G$137,K85*$G$137))</f>
        <v>2.7</v>
      </c>
      <c r="Q85" s="75">
        <f>IF(G85&gt;0,K85*1.2,0)</f>
        <v>7.1999999999999993</v>
      </c>
      <c r="R85" s="76">
        <f>IF(K85&gt;=G85,G85*O85,K85*O85)</f>
        <v>207</v>
      </c>
      <c r="S85" s="75">
        <f t="shared" ref="S85:S87" si="24">R85*0.04</f>
        <v>8.2799999999999994</v>
      </c>
      <c r="T85" s="78">
        <f>P85+Q85+S85</f>
        <v>18.18</v>
      </c>
      <c r="U85" s="232"/>
    </row>
    <row r="86" spans="4:21" ht="15.75" thickBot="1" x14ac:dyDescent="0.3">
      <c r="D86" s="161"/>
      <c r="E86" s="79"/>
      <c r="F86" s="386"/>
      <c r="G86" s="259"/>
      <c r="H86" s="260" t="s">
        <v>22</v>
      </c>
      <c r="I86" s="261"/>
      <c r="J86" s="68"/>
      <c r="K86" s="90"/>
      <c r="L86" s="91"/>
      <c r="M86" s="92" t="s">
        <v>21</v>
      </c>
      <c r="N86" s="93"/>
      <c r="O86" s="94"/>
      <c r="P86" s="262">
        <f>IF(M86="Rép.",0,IF(K86&gt;=G86,G86*$G$137,K86*$G$137))</f>
        <v>0</v>
      </c>
      <c r="Q86" s="263">
        <f>IF(G86&gt;0,K86*1.2,0)</f>
        <v>0</v>
      </c>
      <c r="R86" s="264">
        <f>IF(K86&gt;=G86,G86*O86,K86*O86)</f>
        <v>0</v>
      </c>
      <c r="S86" s="265">
        <f t="shared" si="24"/>
        <v>0</v>
      </c>
      <c r="T86" s="266">
        <f t="shared" ref="T86:T87" si="25">P86+Q86+S86</f>
        <v>0</v>
      </c>
      <c r="U86" s="232"/>
    </row>
    <row r="87" spans="4:21" ht="0.75" customHeight="1" thickTop="1" thickBot="1" x14ac:dyDescent="0.3">
      <c r="D87" s="161"/>
      <c r="E87" s="79"/>
      <c r="F87" s="244"/>
      <c r="G87" s="245"/>
      <c r="H87" s="246" t="s">
        <v>11</v>
      </c>
      <c r="I87" s="247"/>
      <c r="J87" s="89"/>
      <c r="K87" s="248"/>
      <c r="L87" s="249"/>
      <c r="M87" s="250" t="s">
        <v>23</v>
      </c>
      <c r="N87" s="251"/>
      <c r="O87" s="252"/>
      <c r="P87" s="253">
        <f>IF(M87="Rép.",0,IF(K87&gt;=G87,G87*$G$69,K87*$G$69))</f>
        <v>0</v>
      </c>
      <c r="Q87" s="254">
        <f>IF(G87&gt;0,K87*1.28,0)</f>
        <v>0</v>
      </c>
      <c r="R87" s="255">
        <f>IF(K87&gt;=G87,G87*O87,K87*O87)</f>
        <v>0</v>
      </c>
      <c r="S87" s="256">
        <f t="shared" si="24"/>
        <v>0</v>
      </c>
      <c r="T87" s="257">
        <f t="shared" si="25"/>
        <v>0</v>
      </c>
      <c r="U87" s="232"/>
    </row>
    <row r="88" spans="4:21" ht="4.5" customHeight="1" thickTop="1" thickBot="1" x14ac:dyDescent="0.3">
      <c r="D88" s="161"/>
      <c r="E88" s="168"/>
      <c r="F88" s="102"/>
      <c r="G88" s="169"/>
      <c r="H88" s="170"/>
      <c r="I88" s="171"/>
      <c r="J88" s="172"/>
      <c r="K88" s="173"/>
      <c r="L88" s="173"/>
      <c r="M88" s="173"/>
      <c r="N88" s="173"/>
      <c r="O88" s="174"/>
      <c r="P88" s="175"/>
      <c r="Q88" s="175"/>
      <c r="R88" s="175"/>
      <c r="S88" s="175"/>
      <c r="T88" s="175"/>
      <c r="U88" s="233"/>
    </row>
    <row r="89" spans="4:21" ht="16.5" thickTop="1" thickBot="1" x14ac:dyDescent="0.3">
      <c r="D89" s="161"/>
      <c r="E89" s="55"/>
      <c r="F89" s="384" t="s">
        <v>57</v>
      </c>
      <c r="G89" s="396" t="s">
        <v>13</v>
      </c>
      <c r="H89" s="396"/>
      <c r="I89" s="112"/>
      <c r="J89" s="113"/>
      <c r="K89" s="58" t="s">
        <v>14</v>
      </c>
      <c r="L89" s="216"/>
      <c r="M89" s="397"/>
      <c r="N89" s="398"/>
      <c r="O89" s="59" t="s">
        <v>15</v>
      </c>
      <c r="P89" s="60" t="s">
        <v>16</v>
      </c>
      <c r="Q89" s="164" t="s">
        <v>17</v>
      </c>
      <c r="R89" s="165"/>
      <c r="S89" s="164" t="s">
        <v>18</v>
      </c>
      <c r="T89" s="63" t="s">
        <v>19</v>
      </c>
      <c r="U89" s="232"/>
    </row>
    <row r="90" spans="4:21" ht="15.75" thickTop="1" x14ac:dyDescent="0.25">
      <c r="D90" s="161"/>
      <c r="E90" s="64">
        <f>IF(IF(M90="Rép.",0,IF(K90&gt;0,1,0))+IF(M91="Rép.",0,IF(K91&gt;0,1,0))+IF(M92="Rép.",0,IF(K92&gt;0,1,0))&gt;0,1,0)</f>
        <v>0</v>
      </c>
      <c r="F90" s="385"/>
      <c r="G90" s="65"/>
      <c r="H90" s="176" t="s">
        <v>20</v>
      </c>
      <c r="I90" s="115">
        <f>SUM(H90:H90)</f>
        <v>0</v>
      </c>
      <c r="J90" s="68"/>
      <c r="K90" s="69"/>
      <c r="L90" s="70"/>
      <c r="M90" s="71" t="s">
        <v>21</v>
      </c>
      <c r="N90" s="72"/>
      <c r="O90" s="73"/>
      <c r="P90" s="74">
        <f>IF(M90="Rép.",0,IF(K90&gt;=G90,G90*$G$137,K90*$G$137))</f>
        <v>0</v>
      </c>
      <c r="Q90" s="75">
        <f>IF(G90&gt;0,K90*1.2,0)</f>
        <v>0</v>
      </c>
      <c r="R90" s="76">
        <f>IF(K90&gt;=G90,G90*O90,K90*O90)</f>
        <v>0</v>
      </c>
      <c r="S90" s="75">
        <f t="shared" ref="S90:S92" si="26">R90*0.04</f>
        <v>0</v>
      </c>
      <c r="T90" s="78">
        <f>P90+Q90+S90</f>
        <v>0</v>
      </c>
      <c r="U90" s="232"/>
    </row>
    <row r="91" spans="4:21" ht="15.75" thickBot="1" x14ac:dyDescent="0.3">
      <c r="D91" s="161"/>
      <c r="E91" s="79"/>
      <c r="F91" s="386"/>
      <c r="G91" s="86"/>
      <c r="H91" s="258" t="s">
        <v>22</v>
      </c>
      <c r="I91" s="117"/>
      <c r="J91" s="89"/>
      <c r="K91" s="90"/>
      <c r="L91" s="91"/>
      <c r="M91" s="92" t="s">
        <v>21</v>
      </c>
      <c r="N91" s="93"/>
      <c r="O91" s="94"/>
      <c r="P91" s="95">
        <f>IF(M91="Rép.",0,IF(K91&gt;=G91,G91*$G$137,K91*$G$137))</f>
        <v>0</v>
      </c>
      <c r="Q91" s="96">
        <f>IF(G91&gt;0,K91*1.2,0)</f>
        <v>0</v>
      </c>
      <c r="R91" s="97">
        <f>IF(K91&gt;=G91,G91*O91,K91*O91)</f>
        <v>0</v>
      </c>
      <c r="S91" s="98">
        <f t="shared" si="26"/>
        <v>0</v>
      </c>
      <c r="T91" s="99">
        <f t="shared" ref="T91:T92" si="27">P91+Q91+S91</f>
        <v>0</v>
      </c>
      <c r="U91" s="232"/>
    </row>
    <row r="92" spans="4:21" ht="0.75" customHeight="1" thickTop="1" thickBot="1" x14ac:dyDescent="0.3">
      <c r="D92" s="161"/>
      <c r="E92" s="79"/>
      <c r="F92" s="244"/>
      <c r="G92" s="245"/>
      <c r="H92" s="246" t="s">
        <v>11</v>
      </c>
      <c r="I92" s="247"/>
      <c r="J92" s="89"/>
      <c r="K92" s="248"/>
      <c r="L92" s="249"/>
      <c r="M92" s="250" t="s">
        <v>21</v>
      </c>
      <c r="N92" s="251"/>
      <c r="O92" s="252"/>
      <c r="P92" s="253">
        <f>IF(M92="Rép.",0,IF(K92&gt;=G92,G92*$G$69,K92*$G$69))</f>
        <v>0</v>
      </c>
      <c r="Q92" s="254">
        <f>IF(G92&gt;0,K92*1.28,0)</f>
        <v>0</v>
      </c>
      <c r="R92" s="255">
        <f>IF(K92&gt;=G92,G92*O92,K92*O92)</f>
        <v>0</v>
      </c>
      <c r="S92" s="256">
        <f t="shared" si="26"/>
        <v>0</v>
      </c>
      <c r="T92" s="257">
        <f t="shared" si="27"/>
        <v>0</v>
      </c>
      <c r="U92" s="232"/>
    </row>
    <row r="93" spans="4:21" ht="4.5" customHeight="1" thickTop="1" thickBot="1" x14ac:dyDescent="0.3">
      <c r="D93" s="161"/>
      <c r="E93" s="101"/>
      <c r="F93" s="102"/>
      <c r="G93" s="169"/>
      <c r="H93" s="170"/>
      <c r="I93" s="171"/>
      <c r="J93" s="172"/>
      <c r="K93" s="173"/>
      <c r="L93" s="173"/>
      <c r="M93" s="173"/>
      <c r="N93" s="173"/>
      <c r="O93" s="174"/>
      <c r="P93" s="175"/>
      <c r="Q93" s="175"/>
      <c r="R93" s="175"/>
      <c r="S93" s="175"/>
      <c r="T93" s="175"/>
      <c r="U93" s="233"/>
    </row>
    <row r="94" spans="4:21" ht="16.5" thickTop="1" thickBot="1" x14ac:dyDescent="0.3">
      <c r="D94" s="161"/>
      <c r="E94" s="55"/>
      <c r="F94" s="384" t="s">
        <v>56</v>
      </c>
      <c r="G94" s="396" t="s">
        <v>13</v>
      </c>
      <c r="H94" s="396"/>
      <c r="I94" s="112"/>
      <c r="J94" s="113"/>
      <c r="K94" s="58" t="s">
        <v>14</v>
      </c>
      <c r="L94" s="216"/>
      <c r="M94" s="397"/>
      <c r="N94" s="398"/>
      <c r="O94" s="59" t="s">
        <v>15</v>
      </c>
      <c r="P94" s="60" t="s">
        <v>16</v>
      </c>
      <c r="Q94" s="164" t="s">
        <v>17</v>
      </c>
      <c r="R94" s="165"/>
      <c r="S94" s="164" t="s">
        <v>18</v>
      </c>
      <c r="T94" s="63" t="s">
        <v>19</v>
      </c>
      <c r="U94" s="232"/>
    </row>
    <row r="95" spans="4:21" ht="15.75" thickTop="1" x14ac:dyDescent="0.25">
      <c r="D95" s="161"/>
      <c r="E95" s="64">
        <f>IF(IF(M95="Rép.",0,IF(K95&gt;0,1,0))+IF(M96="Rép.",0,IF(K96&gt;0,1,0))+IF(M97="Rép.",0,IF(K97&gt;0,1,0))&gt;0,1,0)</f>
        <v>0</v>
      </c>
      <c r="F95" s="385"/>
      <c r="G95" s="65"/>
      <c r="H95" s="176" t="s">
        <v>20</v>
      </c>
      <c r="I95" s="115">
        <f>SUM(H95:H95)</f>
        <v>0</v>
      </c>
      <c r="J95" s="68"/>
      <c r="K95" s="69"/>
      <c r="L95" s="70"/>
      <c r="M95" s="71" t="s">
        <v>21</v>
      </c>
      <c r="N95" s="72"/>
      <c r="O95" s="73"/>
      <c r="P95" s="74">
        <f>IF(M95="Rép.",0,IF(K95&gt;=G95,G95*$G$137,K95*$G$137))</f>
        <v>0</v>
      </c>
      <c r="Q95" s="75">
        <f>IF(G95&gt;0,K95*1.2,0)</f>
        <v>0</v>
      </c>
      <c r="R95" s="76">
        <f>IF(K95&gt;=G95,G95*O95,K95*O95)</f>
        <v>0</v>
      </c>
      <c r="S95" s="75">
        <f t="shared" ref="S95:S97" si="28">R95*0.04</f>
        <v>0</v>
      </c>
      <c r="T95" s="78">
        <f>P95+Q95+S95</f>
        <v>0</v>
      </c>
      <c r="U95" s="232"/>
    </row>
    <row r="96" spans="4:21" ht="15.75" thickBot="1" x14ac:dyDescent="0.3">
      <c r="D96" s="161"/>
      <c r="E96" s="79"/>
      <c r="F96" s="386"/>
      <c r="G96" s="86"/>
      <c r="H96" s="258" t="s">
        <v>22</v>
      </c>
      <c r="I96" s="117"/>
      <c r="J96" s="89"/>
      <c r="K96" s="90"/>
      <c r="L96" s="91"/>
      <c r="M96" s="92" t="s">
        <v>21</v>
      </c>
      <c r="N96" s="93"/>
      <c r="O96" s="94"/>
      <c r="P96" s="95">
        <f>IF(M96="Rép.",0,IF(K96&gt;=G96,G96*$G$137,K96*$G$137))</f>
        <v>0</v>
      </c>
      <c r="Q96" s="96">
        <f>IF(G96&gt;0,K96*1.2,0)</f>
        <v>0</v>
      </c>
      <c r="R96" s="97">
        <f>IF(K96&gt;=G96,G96*O96,K96*O96)</f>
        <v>0</v>
      </c>
      <c r="S96" s="98">
        <f t="shared" si="28"/>
        <v>0</v>
      </c>
      <c r="T96" s="99">
        <f t="shared" ref="T96:T97" si="29">P96+Q96+S96</f>
        <v>0</v>
      </c>
      <c r="U96" s="232"/>
    </row>
    <row r="97" spans="4:21" ht="0.75" customHeight="1" thickTop="1" thickBot="1" x14ac:dyDescent="0.3">
      <c r="D97" s="161"/>
      <c r="E97" s="79"/>
      <c r="F97" s="244"/>
      <c r="G97" s="245"/>
      <c r="H97" s="246" t="s">
        <v>11</v>
      </c>
      <c r="I97" s="247"/>
      <c r="J97" s="89"/>
      <c r="K97" s="248"/>
      <c r="L97" s="249"/>
      <c r="M97" s="250" t="s">
        <v>23</v>
      </c>
      <c r="N97" s="251"/>
      <c r="O97" s="252"/>
      <c r="P97" s="253">
        <f>IF(M97="Rép.",0,IF(K97&gt;=G97,G97*$G$69,K97*$G$69))</f>
        <v>0</v>
      </c>
      <c r="Q97" s="254">
        <f>IF(G97&gt;0,K97*1.28,0)</f>
        <v>0</v>
      </c>
      <c r="R97" s="255">
        <f>IF(K97&gt;=G97,G97*O97,K97*O97)</f>
        <v>0</v>
      </c>
      <c r="S97" s="256">
        <f t="shared" si="28"/>
        <v>0</v>
      </c>
      <c r="T97" s="257">
        <f t="shared" si="29"/>
        <v>0</v>
      </c>
      <c r="U97" s="232"/>
    </row>
    <row r="98" spans="4:21" ht="4.5" customHeight="1" thickTop="1" thickBot="1" x14ac:dyDescent="0.3">
      <c r="D98" s="161"/>
      <c r="E98" s="168"/>
      <c r="F98" s="102"/>
      <c r="G98" s="169"/>
      <c r="H98" s="170"/>
      <c r="I98" s="171"/>
      <c r="J98" s="172"/>
      <c r="K98" s="173"/>
      <c r="L98" s="173"/>
      <c r="M98" s="173"/>
      <c r="N98" s="173"/>
      <c r="O98" s="174"/>
      <c r="P98" s="175"/>
      <c r="Q98" s="175"/>
      <c r="R98" s="175"/>
      <c r="S98" s="175"/>
      <c r="T98" s="175"/>
      <c r="U98" s="233"/>
    </row>
    <row r="99" spans="4:21" ht="16.5" thickTop="1" thickBot="1" x14ac:dyDescent="0.3">
      <c r="D99" s="161"/>
      <c r="E99" s="55"/>
      <c r="F99" s="384" t="s">
        <v>55</v>
      </c>
      <c r="G99" s="396" t="s">
        <v>13</v>
      </c>
      <c r="H99" s="396"/>
      <c r="I99" s="112"/>
      <c r="J99" s="113"/>
      <c r="K99" s="58" t="s">
        <v>14</v>
      </c>
      <c r="L99" s="216"/>
      <c r="M99" s="397"/>
      <c r="N99" s="398"/>
      <c r="O99" s="59" t="s">
        <v>15</v>
      </c>
      <c r="P99" s="60" t="s">
        <v>16</v>
      </c>
      <c r="Q99" s="164" t="s">
        <v>17</v>
      </c>
      <c r="R99" s="165"/>
      <c r="S99" s="164" t="s">
        <v>18</v>
      </c>
      <c r="T99" s="63" t="s">
        <v>19</v>
      </c>
      <c r="U99" s="232"/>
    </row>
    <row r="100" spans="4:21" ht="15.75" thickTop="1" x14ac:dyDescent="0.25">
      <c r="D100" s="161"/>
      <c r="E100" s="64">
        <f>IF(IF(M100="Rép.",0,IF(K100&gt;0,1,0))+IF(M101="Rép.",0,IF(K101&gt;0,1,0))+IF(M102="Rép.",0,IF(K102&gt;0,1,0))&gt;0,1,0)</f>
        <v>0</v>
      </c>
      <c r="F100" s="385"/>
      <c r="G100" s="65"/>
      <c r="H100" s="176" t="s">
        <v>20</v>
      </c>
      <c r="I100" s="115">
        <f>SUM(H100:H100)</f>
        <v>0</v>
      </c>
      <c r="J100" s="68"/>
      <c r="K100" s="69"/>
      <c r="L100" s="70"/>
      <c r="M100" s="71" t="s">
        <v>21</v>
      </c>
      <c r="N100" s="72"/>
      <c r="O100" s="73"/>
      <c r="P100" s="74">
        <f>IF(M100="Rép.",0,IF(K100&gt;=G100,G100*$G$137,K100*$G$137))</f>
        <v>0</v>
      </c>
      <c r="Q100" s="75">
        <f>IF(G100&gt;0,K100*1.2,0)</f>
        <v>0</v>
      </c>
      <c r="R100" s="76">
        <f>IF(K100&gt;=G100,G100*O100,K100*O100)</f>
        <v>0</v>
      </c>
      <c r="S100" s="75">
        <f t="shared" ref="S100:S102" si="30">R100*0.04</f>
        <v>0</v>
      </c>
      <c r="T100" s="78">
        <f>P100+Q100+S100</f>
        <v>0</v>
      </c>
      <c r="U100" s="232"/>
    </row>
    <row r="101" spans="4:21" ht="15.75" thickBot="1" x14ac:dyDescent="0.3">
      <c r="D101" s="161"/>
      <c r="E101" s="79"/>
      <c r="F101" s="386"/>
      <c r="G101" s="86"/>
      <c r="H101" s="258" t="s">
        <v>22</v>
      </c>
      <c r="I101" s="117"/>
      <c r="J101" s="89"/>
      <c r="K101" s="90"/>
      <c r="L101" s="91"/>
      <c r="M101" s="92" t="s">
        <v>21</v>
      </c>
      <c r="N101" s="93"/>
      <c r="O101" s="94"/>
      <c r="P101" s="95">
        <f>IF(M101="Rép.",0,IF(K101&gt;=G101,G101*$G$137,K101*$G$137))</f>
        <v>0</v>
      </c>
      <c r="Q101" s="96">
        <f>IF(G101&gt;0,K101*1.2,0)</f>
        <v>0</v>
      </c>
      <c r="R101" s="97">
        <f>IF(K101&gt;=G101,G101*O101,K101*O101)</f>
        <v>0</v>
      </c>
      <c r="S101" s="98">
        <f t="shared" si="30"/>
        <v>0</v>
      </c>
      <c r="T101" s="99">
        <f t="shared" ref="T101:T102" si="31">P101+Q101+S101</f>
        <v>0</v>
      </c>
      <c r="U101" s="232"/>
    </row>
    <row r="102" spans="4:21" ht="0.75" customHeight="1" thickTop="1" thickBot="1" x14ac:dyDescent="0.3">
      <c r="D102" s="161"/>
      <c r="E102" s="79"/>
      <c r="F102" s="244"/>
      <c r="G102" s="245"/>
      <c r="H102" s="246" t="s">
        <v>11</v>
      </c>
      <c r="I102" s="247"/>
      <c r="J102" s="89"/>
      <c r="K102" s="248"/>
      <c r="L102" s="249"/>
      <c r="M102" s="250" t="s">
        <v>21</v>
      </c>
      <c r="N102" s="251"/>
      <c r="O102" s="252"/>
      <c r="P102" s="253">
        <f>IF(M102="Rép.",0,IF(K102&gt;=G102,G102*$G$69,K102*$G$69))</f>
        <v>0</v>
      </c>
      <c r="Q102" s="254">
        <f>IF(G102&gt;0,K102*1.28,0)</f>
        <v>0</v>
      </c>
      <c r="R102" s="255">
        <f>IF(K102&gt;=G102,G102*O102,K102*O102)</f>
        <v>0</v>
      </c>
      <c r="S102" s="256">
        <f t="shared" si="30"/>
        <v>0</v>
      </c>
      <c r="T102" s="257">
        <f t="shared" si="31"/>
        <v>0</v>
      </c>
      <c r="U102" s="232"/>
    </row>
    <row r="103" spans="4:21" ht="4.5" customHeight="1" thickTop="1" thickBot="1" x14ac:dyDescent="0.3">
      <c r="D103" s="161"/>
      <c r="E103" s="168"/>
      <c r="F103" s="102"/>
      <c r="G103" s="169"/>
      <c r="H103" s="170"/>
      <c r="I103" s="171"/>
      <c r="J103" s="172"/>
      <c r="K103" s="173"/>
      <c r="L103" s="173"/>
      <c r="M103" s="173"/>
      <c r="N103" s="173"/>
      <c r="O103" s="174"/>
      <c r="P103" s="175"/>
      <c r="Q103" s="175"/>
      <c r="R103" s="175"/>
      <c r="S103" s="175"/>
      <c r="T103" s="175"/>
      <c r="U103" s="233"/>
    </row>
    <row r="104" spans="4:21" ht="16.5" thickTop="1" thickBot="1" x14ac:dyDescent="0.3">
      <c r="D104" s="161"/>
      <c r="E104" s="55"/>
      <c r="F104" s="384" t="s">
        <v>54</v>
      </c>
      <c r="G104" s="396" t="s">
        <v>13</v>
      </c>
      <c r="H104" s="396"/>
      <c r="I104" s="112"/>
      <c r="J104" s="113"/>
      <c r="K104" s="58" t="s">
        <v>14</v>
      </c>
      <c r="L104" s="216"/>
      <c r="M104" s="397"/>
      <c r="N104" s="398"/>
      <c r="O104" s="59" t="s">
        <v>15</v>
      </c>
      <c r="P104" s="60" t="s">
        <v>16</v>
      </c>
      <c r="Q104" s="61" t="s">
        <v>17</v>
      </c>
      <c r="R104" s="62"/>
      <c r="S104" s="61" t="s">
        <v>18</v>
      </c>
      <c r="T104" s="63" t="s">
        <v>19</v>
      </c>
      <c r="U104" s="232"/>
    </row>
    <row r="105" spans="4:21" ht="15.75" thickTop="1" x14ac:dyDescent="0.25">
      <c r="D105" s="161"/>
      <c r="E105" s="64">
        <f>IF(IF(M105="Rép.",0,IF(K105&gt;0,1,0))+IF(M106="Rép.",0,IF(K106&gt;0,1,0))+IF(M107="Rép.",0,IF(K107&gt;0,1,0))&gt;0,1,0)</f>
        <v>0</v>
      </c>
      <c r="F105" s="385"/>
      <c r="G105" s="65"/>
      <c r="H105" s="176" t="s">
        <v>20</v>
      </c>
      <c r="I105" s="115">
        <f>SUM(H105:H105)</f>
        <v>0</v>
      </c>
      <c r="J105" s="68"/>
      <c r="K105" s="69"/>
      <c r="L105" s="70"/>
      <c r="M105" s="71" t="s">
        <v>21</v>
      </c>
      <c r="N105" s="72"/>
      <c r="O105" s="73"/>
      <c r="P105" s="74">
        <f>IF(M105="Rép.",0,IF(K105&gt;=G105,G105*$G$137,K105*$G$137))</f>
        <v>0</v>
      </c>
      <c r="Q105" s="75">
        <f>IF(G105&gt;0,K105*1.2,0)</f>
        <v>0</v>
      </c>
      <c r="R105" s="76">
        <f>IF(K105&gt;=G105,G105*O105,K105*O105)</f>
        <v>0</v>
      </c>
      <c r="S105" s="75">
        <f t="shared" ref="S105:S107" si="32">R105*0.04</f>
        <v>0</v>
      </c>
      <c r="T105" s="78">
        <f>P105+Q105+S105</f>
        <v>0</v>
      </c>
      <c r="U105" s="232"/>
    </row>
    <row r="106" spans="4:21" ht="15.75" thickBot="1" x14ac:dyDescent="0.3">
      <c r="D106" s="161"/>
      <c r="E106" s="79"/>
      <c r="F106" s="386"/>
      <c r="G106" s="86"/>
      <c r="H106" s="258" t="s">
        <v>22</v>
      </c>
      <c r="I106" s="117"/>
      <c r="J106" s="89"/>
      <c r="K106" s="90"/>
      <c r="L106" s="91"/>
      <c r="M106" s="92" t="s">
        <v>21</v>
      </c>
      <c r="N106" s="93"/>
      <c r="O106" s="94"/>
      <c r="P106" s="95">
        <f>IF(M106="Rép.",0,IF(K106&gt;=G106,G106*$G$137,K106*$G$137))</f>
        <v>0</v>
      </c>
      <c r="Q106" s="96">
        <f>IF(G106&gt;0,K106*1.2,0)</f>
        <v>0</v>
      </c>
      <c r="R106" s="97">
        <f>IF(K106&gt;=G106,G106*O106,K106*O106)</f>
        <v>0</v>
      </c>
      <c r="S106" s="98">
        <f t="shared" si="32"/>
        <v>0</v>
      </c>
      <c r="T106" s="99">
        <f t="shared" ref="T106:T107" si="33">P106+Q106+S106</f>
        <v>0</v>
      </c>
      <c r="U106" s="232"/>
    </row>
    <row r="107" spans="4:21" ht="16.5" hidden="1" thickTop="1" thickBot="1" x14ac:dyDescent="0.3">
      <c r="D107" s="161"/>
      <c r="E107" s="79"/>
      <c r="F107" s="244"/>
      <c r="G107" s="245"/>
      <c r="H107" s="246" t="s">
        <v>11</v>
      </c>
      <c r="I107" s="247"/>
      <c r="J107" s="89"/>
      <c r="K107" s="248"/>
      <c r="L107" s="249"/>
      <c r="M107" s="250" t="s">
        <v>21</v>
      </c>
      <c r="N107" s="251"/>
      <c r="O107" s="252"/>
      <c r="P107" s="253">
        <f>IF(M107="Rép.",0,IF(K107&gt;=G107,G107*$G$69,K107*$G$69))</f>
        <v>0</v>
      </c>
      <c r="Q107" s="254">
        <f>IF(G107&gt;0,K107*1.28,0)</f>
        <v>0</v>
      </c>
      <c r="R107" s="255">
        <f>IF(K107&gt;=G107,G107*O107,K107*O107)</f>
        <v>0</v>
      </c>
      <c r="S107" s="256">
        <f t="shared" si="32"/>
        <v>0</v>
      </c>
      <c r="T107" s="257">
        <f t="shared" si="33"/>
        <v>0</v>
      </c>
      <c r="U107" s="232"/>
    </row>
    <row r="108" spans="4:21" ht="4.5" customHeight="1" thickTop="1" thickBot="1" x14ac:dyDescent="0.3">
      <c r="D108" s="161"/>
      <c r="E108" s="101"/>
      <c r="F108" s="118"/>
      <c r="G108" s="169"/>
      <c r="H108" s="170"/>
      <c r="I108" s="171"/>
      <c r="J108" s="172"/>
      <c r="K108" s="173"/>
      <c r="L108" s="173"/>
      <c r="M108" s="173"/>
      <c r="N108" s="173"/>
      <c r="O108" s="174"/>
      <c r="P108" s="175"/>
      <c r="Q108" s="175"/>
      <c r="R108" s="177"/>
      <c r="S108" s="175"/>
      <c r="T108" s="175"/>
      <c r="U108" s="233"/>
    </row>
    <row r="109" spans="4:21" ht="16.5" thickTop="1" thickBot="1" x14ac:dyDescent="0.3">
      <c r="D109" s="161"/>
      <c r="E109" s="55"/>
      <c r="F109" s="384" t="s">
        <v>53</v>
      </c>
      <c r="G109" s="396" t="s">
        <v>13</v>
      </c>
      <c r="H109" s="396"/>
      <c r="I109" s="112"/>
      <c r="J109" s="113"/>
      <c r="K109" s="58" t="s">
        <v>14</v>
      </c>
      <c r="L109" s="216"/>
      <c r="M109" s="397"/>
      <c r="N109" s="398"/>
      <c r="O109" s="59" t="s">
        <v>15</v>
      </c>
      <c r="P109" s="60" t="s">
        <v>16</v>
      </c>
      <c r="Q109" s="61" t="s">
        <v>17</v>
      </c>
      <c r="R109" s="62"/>
      <c r="S109" s="61" t="s">
        <v>18</v>
      </c>
      <c r="T109" s="63" t="s">
        <v>19</v>
      </c>
      <c r="U109" s="232"/>
    </row>
    <row r="110" spans="4:21" ht="15.75" thickTop="1" x14ac:dyDescent="0.25">
      <c r="D110" s="161"/>
      <c r="E110" s="64">
        <f>IF(IF(M110="Rép.",0,IF(K110&gt;0,1,0))+IF(M111="Rép.",0,IF(K111&gt;0,1,0))+IF(M112="Rép.",0,IF(K112&gt;0,1,0))&gt;0,1,0)</f>
        <v>0</v>
      </c>
      <c r="F110" s="385"/>
      <c r="G110" s="65"/>
      <c r="H110" s="176" t="s">
        <v>20</v>
      </c>
      <c r="I110" s="115">
        <f>SUM(H110:H110)</f>
        <v>0</v>
      </c>
      <c r="J110" s="68"/>
      <c r="K110" s="69"/>
      <c r="L110" s="70"/>
      <c r="M110" s="71" t="s">
        <v>21</v>
      </c>
      <c r="N110" s="72"/>
      <c r="O110" s="73"/>
      <c r="P110" s="74">
        <f>IF(M110="Rép.",0,IF(K110&gt;=G110,G110*$G$137,K110*$G$137))</f>
        <v>0</v>
      </c>
      <c r="Q110" s="75">
        <f>IF(G110&gt;0,K110*1.2,0)</f>
        <v>0</v>
      </c>
      <c r="R110" s="76">
        <f>IF(K110&gt;=G110,G110*O110,K110*O110)</f>
        <v>0</v>
      </c>
      <c r="S110" s="75">
        <f t="shared" ref="S110:S112" si="34">R110*0.04</f>
        <v>0</v>
      </c>
      <c r="T110" s="78">
        <f>P110+Q110+S110</f>
        <v>0</v>
      </c>
      <c r="U110" s="232"/>
    </row>
    <row r="111" spans="4:21" ht="16.5" customHeight="1" thickBot="1" x14ac:dyDescent="0.3">
      <c r="D111" s="161"/>
      <c r="E111" s="79"/>
      <c r="F111" s="386"/>
      <c r="G111" s="86"/>
      <c r="H111" s="258" t="s">
        <v>22</v>
      </c>
      <c r="I111" s="117"/>
      <c r="J111" s="89"/>
      <c r="K111" s="90"/>
      <c r="L111" s="91"/>
      <c r="M111" s="92" t="s">
        <v>21</v>
      </c>
      <c r="N111" s="93"/>
      <c r="O111" s="94"/>
      <c r="P111" s="95">
        <f>IF(M111="Rép.",0,IF(K111&gt;=G111,G111*$G$137,K111*$G$137))</f>
        <v>0</v>
      </c>
      <c r="Q111" s="96">
        <f>IF(G111&gt;0,K111*1.2,0)</f>
        <v>0</v>
      </c>
      <c r="R111" s="97">
        <f>IF(K111&gt;=G111,G111*O111,K111*O111)</f>
        <v>0</v>
      </c>
      <c r="S111" s="98">
        <f t="shared" si="34"/>
        <v>0</v>
      </c>
      <c r="T111" s="99">
        <f t="shared" ref="T111:T112" si="35">P111+Q111+S111</f>
        <v>0</v>
      </c>
      <c r="U111" s="232"/>
    </row>
    <row r="112" spans="4:21" ht="16.5" hidden="1" thickTop="1" thickBot="1" x14ac:dyDescent="0.3">
      <c r="D112" s="161"/>
      <c r="E112" s="79"/>
      <c r="F112" s="244"/>
      <c r="G112" s="245"/>
      <c r="H112" s="246" t="s">
        <v>11</v>
      </c>
      <c r="I112" s="247"/>
      <c r="J112" s="89"/>
      <c r="K112" s="248"/>
      <c r="L112" s="249"/>
      <c r="M112" s="250" t="s">
        <v>21</v>
      </c>
      <c r="N112" s="251"/>
      <c r="O112" s="252"/>
      <c r="P112" s="253">
        <f>IF(M112="Rép.",0,IF(K112&gt;=G112,G112*$G$69,K112*$G$69))</f>
        <v>0</v>
      </c>
      <c r="Q112" s="254">
        <f>IF(G112&gt;0,K112*1.28,0)</f>
        <v>0</v>
      </c>
      <c r="R112" s="255">
        <f>IF(K112&gt;=G112,G112*O112,K112*O112)</f>
        <v>0</v>
      </c>
      <c r="S112" s="256">
        <f t="shared" si="34"/>
        <v>0</v>
      </c>
      <c r="T112" s="257">
        <f t="shared" si="35"/>
        <v>0</v>
      </c>
      <c r="U112" s="232"/>
    </row>
    <row r="113" spans="4:21" ht="4.5" customHeight="1" thickTop="1" thickBot="1" x14ac:dyDescent="0.3">
      <c r="D113" s="161"/>
      <c r="E113" s="101"/>
      <c r="F113" s="118"/>
      <c r="G113" s="169"/>
      <c r="H113" s="170"/>
      <c r="I113" s="171"/>
      <c r="J113" s="172"/>
      <c r="K113" s="173"/>
      <c r="L113" s="173"/>
      <c r="M113" s="173"/>
      <c r="N113" s="173"/>
      <c r="O113" s="174"/>
      <c r="P113" s="175"/>
      <c r="Q113" s="175"/>
      <c r="R113" s="177"/>
      <c r="S113" s="175"/>
      <c r="T113" s="175"/>
      <c r="U113" s="233"/>
    </row>
    <row r="114" spans="4:21" ht="16.5" thickTop="1" thickBot="1" x14ac:dyDescent="0.3">
      <c r="D114" s="161"/>
      <c r="E114" s="55"/>
      <c r="F114" s="384" t="s">
        <v>58</v>
      </c>
      <c r="G114" s="396" t="s">
        <v>13</v>
      </c>
      <c r="H114" s="396"/>
      <c r="I114" s="112"/>
      <c r="J114" s="113"/>
      <c r="K114" s="58" t="s">
        <v>14</v>
      </c>
      <c r="L114" s="216"/>
      <c r="M114" s="397"/>
      <c r="N114" s="398"/>
      <c r="O114" s="59" t="s">
        <v>15</v>
      </c>
      <c r="P114" s="60" t="s">
        <v>16</v>
      </c>
      <c r="Q114" s="61" t="s">
        <v>17</v>
      </c>
      <c r="R114" s="120"/>
      <c r="S114" s="61" t="s">
        <v>18</v>
      </c>
      <c r="T114" s="63" t="s">
        <v>19</v>
      </c>
      <c r="U114" s="232"/>
    </row>
    <row r="115" spans="4:21" ht="15.75" thickTop="1" x14ac:dyDescent="0.25">
      <c r="D115" s="161"/>
      <c r="E115" s="64">
        <f>IF(IF(M115="Rép.",0,IF(K115&gt;0,1,0))+IF(M116="Rép.",0,IF(K116&gt;0,1,0))+IF(M117="Rép.",0,IF(K117&gt;0,1,0))&gt;0,1,0)</f>
        <v>0</v>
      </c>
      <c r="F115" s="385"/>
      <c r="G115" s="65"/>
      <c r="H115" s="176" t="s">
        <v>20</v>
      </c>
      <c r="I115" s="115">
        <f>SUM(H115:H115)</f>
        <v>0</v>
      </c>
      <c r="J115" s="68"/>
      <c r="K115" s="69"/>
      <c r="L115" s="70"/>
      <c r="M115" s="71" t="s">
        <v>21</v>
      </c>
      <c r="N115" s="72"/>
      <c r="O115" s="73"/>
      <c r="P115" s="74">
        <f>IF(M115="Rép.",0,IF(K115&gt;=G115,G115*$G$137,K115*$G$137))</f>
        <v>0</v>
      </c>
      <c r="Q115" s="75">
        <f>IF(G115&gt;0,K115*1.2,0)</f>
        <v>0</v>
      </c>
      <c r="R115" s="76">
        <f>IF(K115&gt;=G115,G115*O115,K115*O115)</f>
        <v>0</v>
      </c>
      <c r="S115" s="75">
        <f t="shared" ref="S115:S117" si="36">R115*0.04</f>
        <v>0</v>
      </c>
      <c r="T115" s="78">
        <f>P115+Q115+S115</f>
        <v>0</v>
      </c>
      <c r="U115" s="232"/>
    </row>
    <row r="116" spans="4:21" ht="15.75" thickBot="1" x14ac:dyDescent="0.3">
      <c r="D116" s="161"/>
      <c r="E116" s="79"/>
      <c r="F116" s="386"/>
      <c r="G116" s="80"/>
      <c r="H116" s="167" t="s">
        <v>22</v>
      </c>
      <c r="I116" s="116"/>
      <c r="J116" s="68"/>
      <c r="K116" s="90"/>
      <c r="L116" s="91"/>
      <c r="M116" s="92" t="s">
        <v>21</v>
      </c>
      <c r="N116" s="93"/>
      <c r="O116" s="94"/>
      <c r="P116" s="81">
        <f>IF(M116="Rép.",0,IF(K116&gt;=G116,G116*$G$137,K116*$G$137))</f>
        <v>0</v>
      </c>
      <c r="Q116" s="82">
        <f>IF(G116&gt;0,K116*1.2,0)</f>
        <v>0</v>
      </c>
      <c r="R116" s="83">
        <f>IF(K116&gt;=G116,G116*O116,K116*O116)</f>
        <v>0</v>
      </c>
      <c r="S116" s="84">
        <f t="shared" si="36"/>
        <v>0</v>
      </c>
      <c r="T116" s="85">
        <f t="shared" ref="T116:T117" si="37">P116+Q116+S116</f>
        <v>0</v>
      </c>
      <c r="U116" s="232"/>
    </row>
    <row r="117" spans="4:21" ht="1.5" customHeight="1" thickTop="1" thickBot="1" x14ac:dyDescent="0.3">
      <c r="D117" s="161"/>
      <c r="E117" s="79"/>
      <c r="F117" s="244"/>
      <c r="G117" s="86"/>
      <c r="H117" s="87" t="s">
        <v>11</v>
      </c>
      <c r="I117" s="117"/>
      <c r="J117" s="89"/>
      <c r="K117" s="90"/>
      <c r="L117" s="91"/>
      <c r="M117" s="92" t="s">
        <v>21</v>
      </c>
      <c r="N117" s="93"/>
      <c r="O117" s="94"/>
      <c r="P117" s="95">
        <f>IF(M117="Rép.",0,IF(K117&gt;=G117,G117*$G$69,K117*$G$69))</f>
        <v>0</v>
      </c>
      <c r="Q117" s="96">
        <f>IF(G117&gt;0,K117*1.28,0)</f>
        <v>0</v>
      </c>
      <c r="R117" s="97">
        <f>IF(K117&gt;=G117,G117*O117,K117*O117)</f>
        <v>0</v>
      </c>
      <c r="S117" s="98">
        <f t="shared" si="36"/>
        <v>0</v>
      </c>
      <c r="T117" s="99">
        <f t="shared" si="37"/>
        <v>0</v>
      </c>
      <c r="U117" s="232"/>
    </row>
    <row r="118" spans="4:21" ht="4.5" customHeight="1" thickTop="1" thickBot="1" x14ac:dyDescent="0.3">
      <c r="D118" s="161"/>
      <c r="E118" s="101"/>
      <c r="F118" s="118"/>
      <c r="G118" s="169"/>
      <c r="H118" s="170"/>
      <c r="I118" s="171"/>
      <c r="J118" s="172"/>
      <c r="K118" s="173"/>
      <c r="L118" s="173"/>
      <c r="M118" s="173"/>
      <c r="N118" s="173"/>
      <c r="O118" s="174"/>
      <c r="P118" s="175"/>
      <c r="Q118" s="175"/>
      <c r="R118" s="177"/>
      <c r="S118" s="175"/>
      <c r="T118" s="175"/>
      <c r="U118" s="233"/>
    </row>
    <row r="119" spans="4:21" ht="16.5" thickTop="1" thickBot="1" x14ac:dyDescent="0.3">
      <c r="D119" s="161"/>
      <c r="E119" s="55"/>
      <c r="F119" s="384" t="s">
        <v>52</v>
      </c>
      <c r="G119" s="396" t="s">
        <v>13</v>
      </c>
      <c r="H119" s="396"/>
      <c r="I119" s="112"/>
      <c r="J119" s="113"/>
      <c r="K119" s="58" t="s">
        <v>14</v>
      </c>
      <c r="L119" s="216"/>
      <c r="M119" s="397"/>
      <c r="N119" s="398"/>
      <c r="O119" s="59" t="s">
        <v>15</v>
      </c>
      <c r="P119" s="60" t="s">
        <v>16</v>
      </c>
      <c r="Q119" s="164" t="s">
        <v>17</v>
      </c>
      <c r="R119" s="207"/>
      <c r="S119" s="164" t="s">
        <v>18</v>
      </c>
      <c r="T119" s="63" t="s">
        <v>19</v>
      </c>
      <c r="U119" s="232"/>
    </row>
    <row r="120" spans="4:21" ht="15.75" thickTop="1" x14ac:dyDescent="0.25">
      <c r="D120" s="161"/>
      <c r="E120" s="64">
        <f>IF(IF(M120="Rép.",0,IF(K120&gt;0,1,0))+IF(M121="Rép.",0,IF(K121&gt;0,1,0))+IF(M122="Rép.",0,IF(K122&gt;0,1,0))&gt;0,1,0)</f>
        <v>0</v>
      </c>
      <c r="F120" s="385"/>
      <c r="G120" s="65"/>
      <c r="H120" s="176" t="s">
        <v>20</v>
      </c>
      <c r="I120" s="115">
        <f>SUM(H120:H120)</f>
        <v>0</v>
      </c>
      <c r="J120" s="68"/>
      <c r="K120" s="69"/>
      <c r="L120" s="70"/>
      <c r="M120" s="71" t="s">
        <v>21</v>
      </c>
      <c r="N120" s="72"/>
      <c r="O120" s="73"/>
      <c r="P120" s="74">
        <f>IF(M120="Rép.",0,IF(K120&gt;=G120,G120*$G$137,K120*$G$137))</f>
        <v>0</v>
      </c>
      <c r="Q120" s="75">
        <f>IF(G120&gt;0,K120*1.2,0)</f>
        <v>0</v>
      </c>
      <c r="R120" s="76">
        <f>IF(K120&gt;=G120,G120*O120,K120*O120)</f>
        <v>0</v>
      </c>
      <c r="S120" s="75">
        <f t="shared" ref="S120:S122" si="38">R120*0.04</f>
        <v>0</v>
      </c>
      <c r="T120" s="78">
        <f>P120+Q120+S120</f>
        <v>0</v>
      </c>
      <c r="U120" s="232"/>
    </row>
    <row r="121" spans="4:21" ht="15.75" thickBot="1" x14ac:dyDescent="0.3">
      <c r="D121" s="161"/>
      <c r="E121" s="79"/>
      <c r="F121" s="386"/>
      <c r="G121" s="86"/>
      <c r="H121" s="258" t="s">
        <v>22</v>
      </c>
      <c r="I121" s="117"/>
      <c r="J121" s="89"/>
      <c r="K121" s="90"/>
      <c r="L121" s="91"/>
      <c r="M121" s="92" t="s">
        <v>21</v>
      </c>
      <c r="N121" s="93"/>
      <c r="O121" s="94"/>
      <c r="P121" s="95">
        <f>IF(M121="Rép.",0,IF(K121&gt;=G121,G121*$G$137,K121*$G$137))</f>
        <v>0</v>
      </c>
      <c r="Q121" s="96">
        <f>IF(G121&gt;0,K121*1.2,0)</f>
        <v>0</v>
      </c>
      <c r="R121" s="97">
        <f>IF(K121&gt;=G121,G121*O121,K121*O121)</f>
        <v>0</v>
      </c>
      <c r="S121" s="98">
        <f t="shared" si="38"/>
        <v>0</v>
      </c>
      <c r="T121" s="99">
        <f t="shared" ref="T121:T122" si="39">P121+Q121+S121</f>
        <v>0</v>
      </c>
      <c r="U121" s="232"/>
    </row>
    <row r="122" spans="4:21" ht="16.5" hidden="1" customHeight="1" x14ac:dyDescent="0.25">
      <c r="D122" s="161"/>
      <c r="E122" s="79"/>
      <c r="F122" s="244"/>
      <c r="G122" s="245"/>
      <c r="H122" s="246" t="s">
        <v>11</v>
      </c>
      <c r="I122" s="247"/>
      <c r="J122" s="89"/>
      <c r="K122" s="248"/>
      <c r="L122" s="249"/>
      <c r="M122" s="250" t="s">
        <v>21</v>
      </c>
      <c r="N122" s="251"/>
      <c r="O122" s="252"/>
      <c r="P122" s="253">
        <f>IF(M122="Rép.",0,IF(K122&gt;=G122,G122*$G$69,K122*$G$69))</f>
        <v>0</v>
      </c>
      <c r="Q122" s="254">
        <f>IF(G122&gt;0,K122*1.28,0)</f>
        <v>0</v>
      </c>
      <c r="R122" s="255">
        <f>IF(K122&gt;=G122,G122*O122,K122*O122)</f>
        <v>0</v>
      </c>
      <c r="S122" s="256">
        <f t="shared" si="38"/>
        <v>0</v>
      </c>
      <c r="T122" s="257">
        <f t="shared" si="39"/>
        <v>0</v>
      </c>
      <c r="U122" s="232"/>
    </row>
    <row r="123" spans="4:21" ht="3" customHeight="1" thickTop="1" thickBot="1" x14ac:dyDescent="0.3">
      <c r="D123" s="161"/>
      <c r="E123" s="15"/>
      <c r="F123" s="163"/>
      <c r="G123" s="163"/>
      <c r="H123" s="163"/>
      <c r="I123" s="163"/>
      <c r="J123" s="163"/>
      <c r="K123" s="163"/>
      <c r="L123" s="163"/>
      <c r="M123" s="163"/>
      <c r="N123" s="163"/>
      <c r="O123" s="163"/>
      <c r="P123" s="163"/>
      <c r="Q123" s="163"/>
      <c r="R123" s="178"/>
      <c r="S123" s="163"/>
      <c r="T123" s="163"/>
      <c r="U123" s="233"/>
    </row>
    <row r="124" spans="4:21" ht="16.5" thickTop="1" thickBot="1" x14ac:dyDescent="0.3">
      <c r="D124" s="161"/>
      <c r="E124" s="15"/>
      <c r="F124" s="163"/>
      <c r="G124" s="163"/>
      <c r="H124" s="159"/>
      <c r="I124" s="159"/>
      <c r="J124" s="159"/>
      <c r="K124" s="159"/>
      <c r="L124" s="159"/>
      <c r="M124" s="159"/>
      <c r="N124" s="159"/>
      <c r="O124" s="159"/>
      <c r="P124" s="159"/>
      <c r="Q124" s="242" t="s">
        <v>51</v>
      </c>
      <c r="R124" s="223"/>
      <c r="S124" s="243" t="s">
        <v>15</v>
      </c>
      <c r="T124" s="63" t="s">
        <v>19</v>
      </c>
      <c r="U124" s="233"/>
    </row>
    <row r="125" spans="4:21" ht="15.75" thickTop="1" x14ac:dyDescent="0.25">
      <c r="D125" s="161"/>
      <c r="E125" s="15"/>
      <c r="F125" s="163"/>
      <c r="G125" s="163"/>
      <c r="H125" s="387" t="s">
        <v>59</v>
      </c>
      <c r="I125" s="388"/>
      <c r="J125" s="388"/>
      <c r="K125" s="388"/>
      <c r="L125" s="388"/>
      <c r="M125" s="388"/>
      <c r="N125" s="388"/>
      <c r="O125" s="388"/>
      <c r="P125" s="388"/>
      <c r="Q125" s="225"/>
      <c r="R125" s="226"/>
      <c r="S125" s="226"/>
      <c r="T125" s="78" t="str">
        <f t="shared" ref="T125:T128" si="40">IFERROR((S125/Q125)*0.89*40,"")</f>
        <v/>
      </c>
      <c r="U125" s="233"/>
    </row>
    <row r="126" spans="4:21" x14ac:dyDescent="0.25">
      <c r="D126" s="161"/>
      <c r="E126" s="15"/>
      <c r="F126" s="163"/>
      <c r="G126" s="163"/>
      <c r="H126" s="389" t="s">
        <v>60</v>
      </c>
      <c r="I126" s="390"/>
      <c r="J126" s="390"/>
      <c r="K126" s="390"/>
      <c r="L126" s="390"/>
      <c r="M126" s="390"/>
      <c r="N126" s="390"/>
      <c r="O126" s="390"/>
      <c r="P126" s="390"/>
      <c r="Q126" s="227"/>
      <c r="R126" s="220"/>
      <c r="S126" s="220"/>
      <c r="T126" s="85" t="str">
        <f t="shared" si="40"/>
        <v/>
      </c>
      <c r="U126" s="233"/>
    </row>
    <row r="127" spans="4:21" x14ac:dyDescent="0.25">
      <c r="D127" s="161"/>
      <c r="E127" s="15"/>
      <c r="F127" s="163"/>
      <c r="G127" s="163"/>
      <c r="H127" s="389" t="s">
        <v>61</v>
      </c>
      <c r="I127" s="390"/>
      <c r="J127" s="390"/>
      <c r="K127" s="390"/>
      <c r="L127" s="390"/>
      <c r="M127" s="390"/>
      <c r="N127" s="390"/>
      <c r="O127" s="390"/>
      <c r="P127" s="390"/>
      <c r="Q127" s="227"/>
      <c r="R127" s="220"/>
      <c r="S127" s="220"/>
      <c r="T127" s="85" t="str">
        <f t="shared" si="40"/>
        <v/>
      </c>
      <c r="U127" s="233"/>
    </row>
    <row r="128" spans="4:21" ht="19.5" customHeight="1" thickBot="1" x14ac:dyDescent="0.3">
      <c r="D128" s="161"/>
      <c r="E128" s="15"/>
      <c r="F128" s="163"/>
      <c r="G128" s="163"/>
      <c r="H128" s="391" t="s">
        <v>62</v>
      </c>
      <c r="I128" s="392"/>
      <c r="J128" s="392"/>
      <c r="K128" s="392"/>
      <c r="L128" s="392"/>
      <c r="M128" s="392"/>
      <c r="N128" s="392"/>
      <c r="O128" s="392"/>
      <c r="P128" s="392"/>
      <c r="Q128" s="228"/>
      <c r="R128" s="221"/>
      <c r="S128" s="221"/>
      <c r="T128" s="99" t="str">
        <f t="shared" si="40"/>
        <v/>
      </c>
      <c r="U128" s="233"/>
    </row>
    <row r="129" spans="4:21" ht="2.25" customHeight="1" thickTop="1" x14ac:dyDescent="0.25">
      <c r="D129" s="161"/>
      <c r="E129" s="15"/>
      <c r="F129" s="163"/>
      <c r="G129" s="163"/>
      <c r="H129" s="163"/>
      <c r="I129" s="163"/>
      <c r="J129" s="163"/>
      <c r="K129" s="163"/>
      <c r="L129" s="163"/>
      <c r="M129" s="163"/>
      <c r="N129" s="163"/>
      <c r="O129" s="163"/>
      <c r="P129" s="163"/>
      <c r="Q129" s="163"/>
      <c r="R129" s="178"/>
      <c r="S129" s="163"/>
      <c r="T129" s="163"/>
      <c r="U129" s="233"/>
    </row>
    <row r="130" spans="4:21" ht="19.5" hidden="1" customHeight="1" x14ac:dyDescent="0.25">
      <c r="D130" s="161"/>
      <c r="E130" s="15"/>
      <c r="F130" s="163"/>
      <c r="G130" s="163"/>
      <c r="H130" s="163"/>
      <c r="I130" s="163"/>
      <c r="J130" s="163"/>
      <c r="K130" s="163"/>
      <c r="L130" s="163"/>
      <c r="M130" s="163"/>
      <c r="N130" s="163"/>
      <c r="O130" s="163"/>
      <c r="P130" s="163"/>
      <c r="Q130" s="163"/>
      <c r="R130" s="178"/>
      <c r="S130" s="159"/>
      <c r="T130" s="159"/>
      <c r="U130" s="233"/>
    </row>
    <row r="131" spans="4:21" ht="3.75" customHeight="1" thickBot="1" x14ac:dyDescent="0.3">
      <c r="D131" s="161"/>
      <c r="E131" s="122"/>
      <c r="F131" s="179"/>
      <c r="G131" s="180"/>
      <c r="H131" s="181"/>
      <c r="I131" s="182"/>
      <c r="J131" s="159"/>
      <c r="K131" s="179"/>
      <c r="L131" s="179"/>
      <c r="M131" s="179"/>
      <c r="N131" s="179"/>
      <c r="O131" s="183"/>
      <c r="P131" s="184"/>
      <c r="Q131" s="184"/>
      <c r="R131" s="178"/>
      <c r="S131" s="159"/>
      <c r="T131" s="159"/>
      <c r="U131" s="232"/>
    </row>
    <row r="132" spans="4:21" ht="20.25" hidden="1" customHeight="1" x14ac:dyDescent="0.25">
      <c r="D132" s="161"/>
      <c r="E132" s="15"/>
      <c r="F132" s="163"/>
      <c r="G132" s="163"/>
      <c r="H132" s="163"/>
      <c r="I132" s="163"/>
      <c r="J132" s="159"/>
      <c r="K132" s="163"/>
      <c r="L132" s="163"/>
      <c r="M132" s="163"/>
      <c r="N132" s="163"/>
      <c r="O132" s="163"/>
      <c r="P132" s="208">
        <f>SUM(P80:P122)</f>
        <v>5.4</v>
      </c>
      <c r="Q132" s="209">
        <f>SUM(Q80:Q122)</f>
        <v>14.399999999999999</v>
      </c>
      <c r="R132" s="210">
        <f>SUM(R80:R130)</f>
        <v>405</v>
      </c>
      <c r="S132" s="209">
        <f>SUM(S80:S122)</f>
        <v>16.2</v>
      </c>
      <c r="T132" s="209">
        <f>SUM(T80:T128)</f>
        <v>36</v>
      </c>
      <c r="U132" s="232"/>
    </row>
    <row r="133" spans="4:21" ht="19.5" customHeight="1" thickTop="1" thickBot="1" x14ac:dyDescent="0.3">
      <c r="D133" s="161"/>
      <c r="E133" s="130"/>
      <c r="F133" s="185" t="s">
        <v>48</v>
      </c>
      <c r="G133" s="132">
        <f>IF(G135="",SUM(E80:E122),G135)</f>
        <v>2</v>
      </c>
      <c r="H133" s="163"/>
      <c r="I133" s="15"/>
      <c r="J133" s="16"/>
      <c r="K133" s="229">
        <f>SUM(K120:K122,K115:K117,K110:K112,K80:K82,K105:K107,K100:K102,K95:K97,K90:K92,K85:K87,)</f>
        <v>12</v>
      </c>
      <c r="L133" s="134"/>
      <c r="M133" s="186" t="s">
        <v>24</v>
      </c>
      <c r="N133" s="179"/>
      <c r="O133" s="159"/>
      <c r="P133" s="159"/>
      <c r="Q133" s="159"/>
      <c r="R133" s="159"/>
      <c r="S133" s="159"/>
      <c r="T133" s="159"/>
      <c r="U133" s="232"/>
    </row>
    <row r="134" spans="4:21" ht="3" customHeight="1" thickTop="1" thickBot="1" x14ac:dyDescent="0.3">
      <c r="D134" s="161"/>
      <c r="E134" s="64"/>
      <c r="F134" s="182"/>
      <c r="G134" s="163"/>
      <c r="H134" s="163"/>
      <c r="I134" s="15"/>
      <c r="J134" s="16"/>
      <c r="K134" s="179"/>
      <c r="L134" s="123"/>
      <c r="M134" s="179"/>
      <c r="N134" s="179"/>
      <c r="O134" s="159"/>
      <c r="P134" s="184"/>
      <c r="Q134" s="184"/>
      <c r="R134" s="184"/>
      <c r="S134" s="184"/>
      <c r="T134" s="184"/>
      <c r="U134" s="232"/>
    </row>
    <row r="135" spans="4:21" ht="16.5" thickTop="1" thickBot="1" x14ac:dyDescent="0.3">
      <c r="D135" s="161"/>
      <c r="E135" s="79"/>
      <c r="F135" s="185" t="s">
        <v>50</v>
      </c>
      <c r="G135" s="219"/>
      <c r="H135" s="163"/>
      <c r="I135" s="15"/>
      <c r="J135" s="16"/>
      <c r="K135" s="133">
        <f>IF(K136="",SUM(MAX(O120:O122),MAX(O115:O117),MAX(O110:O112),MAX(O100:O102),MAX(O95:O97),MAX(O105:O107),MAX(O90:O92),MAX(O85:O87),MAX(O80:O82)),K136)</f>
        <v>135</v>
      </c>
      <c r="L135" s="134"/>
      <c r="M135" s="188" t="s">
        <v>26</v>
      </c>
      <c r="N135" s="179"/>
      <c r="O135" s="159"/>
      <c r="P135" s="163"/>
      <c r="Q135" s="159"/>
      <c r="R135" s="159"/>
      <c r="S135" s="189" t="s">
        <v>27</v>
      </c>
      <c r="T135" s="189" t="s">
        <v>19</v>
      </c>
      <c r="U135" s="232"/>
    </row>
    <row r="136" spans="4:21" ht="16.5" thickTop="1" thickBot="1" x14ac:dyDescent="0.3">
      <c r="D136" s="161"/>
      <c r="E136" s="122"/>
      <c r="F136" s="163"/>
      <c r="G136" s="163"/>
      <c r="H136" s="163"/>
      <c r="I136" s="15"/>
      <c r="K136" s="138"/>
      <c r="M136" s="186" t="s">
        <v>28</v>
      </c>
      <c r="N136" s="236"/>
      <c r="O136" s="159"/>
      <c r="P136" s="162"/>
      <c r="Q136" s="190" t="s">
        <v>29</v>
      </c>
      <c r="R136" s="129"/>
      <c r="S136" s="141">
        <f>IF(R132&gt;415,R132-415,0)</f>
        <v>0</v>
      </c>
      <c r="T136" s="142">
        <f>S136*0.03</f>
        <v>0</v>
      </c>
      <c r="U136" s="232"/>
    </row>
    <row r="137" spans="4:21" ht="16.5" thickTop="1" thickBot="1" x14ac:dyDescent="0.3">
      <c r="D137" s="161"/>
      <c r="E137" s="15"/>
      <c r="F137" s="187" t="s">
        <v>25</v>
      </c>
      <c r="G137" s="132">
        <f>IF(G135="",IF(G133&gt;=4,1.75,(IF(G133=3,1.1,0.9))),IF(G135&gt;=4,1.75,(IF(G135=3,1.1,0.9))))</f>
        <v>0.9</v>
      </c>
      <c r="H137" s="163"/>
      <c r="I137" s="15"/>
      <c r="J137" s="16"/>
      <c r="K137" s="133">
        <f>R132</f>
        <v>405</v>
      </c>
      <c r="L137" s="139"/>
      <c r="M137" s="191" t="s">
        <v>18</v>
      </c>
      <c r="N137" s="163"/>
      <c r="O137" s="163"/>
      <c r="P137" s="184"/>
      <c r="Q137" s="192" t="s">
        <v>31</v>
      </c>
      <c r="R137" s="128"/>
      <c r="S137" s="145">
        <f>IF(K136="",IF((K135-160)&lt;1,0,K135-160),IF(K136-160&lt;1,0,K136-160))</f>
        <v>0</v>
      </c>
      <c r="T137" s="146">
        <f>(S137^2)*0.1</f>
        <v>0</v>
      </c>
      <c r="U137" s="232"/>
    </row>
    <row r="138" spans="4:21" ht="16.5" thickTop="1" thickBot="1" x14ac:dyDescent="0.3">
      <c r="D138" s="161"/>
      <c r="E138" s="123"/>
      <c r="F138" s="182"/>
      <c r="G138" s="179" t="s">
        <v>19</v>
      </c>
      <c r="H138" s="179" t="s">
        <v>30</v>
      </c>
      <c r="I138" s="15"/>
      <c r="J138" s="16"/>
      <c r="K138" s="163"/>
      <c r="L138" s="15"/>
      <c r="M138" s="163"/>
      <c r="N138" s="163"/>
      <c r="O138" s="163"/>
      <c r="P138" s="163"/>
      <c r="Q138" s="193" t="s">
        <v>33</v>
      </c>
      <c r="R138" s="150"/>
      <c r="S138" s="151">
        <f>IF(K136="",IF((K135&lt;75),0,K135),IF(K136&lt;75,0,K136))</f>
        <v>135</v>
      </c>
      <c r="T138" s="152">
        <f>(S138)*0.01</f>
        <v>1.35</v>
      </c>
      <c r="U138" s="232"/>
    </row>
    <row r="139" spans="4:21" ht="16.5" thickTop="1" thickBot="1" x14ac:dyDescent="0.3">
      <c r="D139" s="161"/>
      <c r="E139" s="15"/>
      <c r="F139" s="185" t="s">
        <v>32</v>
      </c>
      <c r="G139" s="147"/>
      <c r="H139" s="148"/>
      <c r="I139" s="15"/>
      <c r="J139" s="16"/>
      <c r="K139" s="163"/>
      <c r="L139" s="15"/>
      <c r="M139" s="163"/>
      <c r="N139" s="163"/>
      <c r="O139" s="159"/>
      <c r="P139" s="159"/>
      <c r="Q139" s="159"/>
      <c r="R139" s="184"/>
      <c r="S139" s="194" t="s">
        <v>32</v>
      </c>
      <c r="T139" s="154">
        <f>IF(G139="",H139*40,G139)</f>
        <v>0</v>
      </c>
      <c r="U139" s="232"/>
    </row>
    <row r="140" spans="4:21" ht="3" customHeight="1" thickTop="1" thickBot="1" x14ac:dyDescent="0.3">
      <c r="D140" s="161"/>
      <c r="E140" s="15"/>
      <c r="F140" s="163"/>
      <c r="G140" s="163"/>
      <c r="H140" s="163"/>
      <c r="I140" s="15"/>
      <c r="J140" s="15"/>
      <c r="K140" s="163"/>
      <c r="L140" s="15"/>
      <c r="M140" s="163"/>
      <c r="N140" s="163"/>
      <c r="O140" s="163"/>
      <c r="P140" s="163"/>
      <c r="Q140" s="163"/>
      <c r="R140" s="163"/>
      <c r="S140" s="237"/>
      <c r="T140" s="195"/>
      <c r="U140" s="232"/>
    </row>
    <row r="141" spans="4:21" ht="16.5" thickTop="1" thickBot="1" x14ac:dyDescent="0.3">
      <c r="D141" s="161"/>
      <c r="E141" s="15"/>
      <c r="F141" s="163"/>
      <c r="G141" s="163"/>
      <c r="H141" s="163"/>
      <c r="I141" s="15"/>
      <c r="J141" s="16"/>
      <c r="K141" s="163"/>
      <c r="L141" s="15"/>
      <c r="M141" s="163"/>
      <c r="N141" s="163"/>
      <c r="O141" s="163"/>
      <c r="P141" s="393" t="s">
        <v>36</v>
      </c>
      <c r="Q141" s="394"/>
      <c r="R141" s="394"/>
      <c r="S141" s="395"/>
      <c r="T141" s="241">
        <f>SUM(T132:T139)</f>
        <v>37.35</v>
      </c>
      <c r="U141" s="232"/>
    </row>
    <row r="142" spans="4:21" ht="3.75" customHeight="1" thickTop="1" thickBot="1" x14ac:dyDescent="0.3">
      <c r="D142" s="235"/>
      <c r="E142" s="35"/>
      <c r="F142" s="237"/>
      <c r="G142" s="237"/>
      <c r="H142" s="237"/>
      <c r="I142" s="35"/>
      <c r="J142" s="36"/>
      <c r="K142" s="237"/>
      <c r="L142" s="35"/>
      <c r="M142" s="237"/>
      <c r="N142" s="237"/>
      <c r="O142" s="237"/>
      <c r="P142" s="238"/>
      <c r="Q142" s="238"/>
      <c r="R142" s="238"/>
      <c r="S142" s="238"/>
      <c r="T142" s="239"/>
      <c r="U142" s="234"/>
    </row>
    <row r="143" spans="4:21" ht="15.75" thickTop="1" x14ac:dyDescent="0.25"/>
    <row r="159" spans="6:6" ht="15.75" hidden="1" thickBot="1" x14ac:dyDescent="0.3">
      <c r="F159" s="1" t="s">
        <v>70</v>
      </c>
    </row>
    <row r="160" spans="6:6" ht="15.75" hidden="1" thickTop="1" x14ac:dyDescent="0.25">
      <c r="F160" s="278" t="s">
        <v>21</v>
      </c>
    </row>
    <row r="161" spans="6:6" ht="15.75" hidden="1" thickBot="1" x14ac:dyDescent="0.3">
      <c r="F161" s="279" t="s">
        <v>23</v>
      </c>
    </row>
  </sheetData>
  <mergeCells count="72">
    <mergeCell ref="D4:F4"/>
    <mergeCell ref="G5:K5"/>
    <mergeCell ref="F9:H9"/>
    <mergeCell ref="K9:O9"/>
    <mergeCell ref="P9:T9"/>
    <mergeCell ref="F11:F13"/>
    <mergeCell ref="G11:H11"/>
    <mergeCell ref="M11:N11"/>
    <mergeCell ref="F26:F28"/>
    <mergeCell ref="G26:H26"/>
    <mergeCell ref="M26:N26"/>
    <mergeCell ref="F16:F18"/>
    <mergeCell ref="G16:H16"/>
    <mergeCell ref="M16:N16"/>
    <mergeCell ref="F21:F23"/>
    <mergeCell ref="G21:H21"/>
    <mergeCell ref="M21:N21"/>
    <mergeCell ref="F31:F33"/>
    <mergeCell ref="G31:H31"/>
    <mergeCell ref="M31:N31"/>
    <mergeCell ref="F36:F38"/>
    <mergeCell ref="G36:H36"/>
    <mergeCell ref="M36:N36"/>
    <mergeCell ref="F41:F43"/>
    <mergeCell ref="G41:H41"/>
    <mergeCell ref="M41:N41"/>
    <mergeCell ref="F77:H77"/>
    <mergeCell ref="K77:O77"/>
    <mergeCell ref="P77:T77"/>
    <mergeCell ref="F46:F48"/>
    <mergeCell ref="G46:H46"/>
    <mergeCell ref="M46:N46"/>
    <mergeCell ref="F51:F53"/>
    <mergeCell ref="G51:H51"/>
    <mergeCell ref="M51:N51"/>
    <mergeCell ref="H57:P57"/>
    <mergeCell ref="H58:P58"/>
    <mergeCell ref="H59:P59"/>
    <mergeCell ref="H60:P60"/>
    <mergeCell ref="P73:S73"/>
    <mergeCell ref="F79:F81"/>
    <mergeCell ref="G79:H79"/>
    <mergeCell ref="M79:N79"/>
    <mergeCell ref="F84:F86"/>
    <mergeCell ref="G84:H84"/>
    <mergeCell ref="M84:N84"/>
    <mergeCell ref="F89:F91"/>
    <mergeCell ref="G89:H89"/>
    <mergeCell ref="M89:N89"/>
    <mergeCell ref="F94:F96"/>
    <mergeCell ref="G94:H94"/>
    <mergeCell ref="M94:N94"/>
    <mergeCell ref="F99:F101"/>
    <mergeCell ref="G99:H99"/>
    <mergeCell ref="M99:N99"/>
    <mergeCell ref="F104:F106"/>
    <mergeCell ref="G104:H104"/>
    <mergeCell ref="M104:N104"/>
    <mergeCell ref="F109:F111"/>
    <mergeCell ref="G109:H109"/>
    <mergeCell ref="M109:N109"/>
    <mergeCell ref="F114:F116"/>
    <mergeCell ref="G114:H114"/>
    <mergeCell ref="M114:N114"/>
    <mergeCell ref="H128:P128"/>
    <mergeCell ref="P141:S141"/>
    <mergeCell ref="F119:F121"/>
    <mergeCell ref="G119:H119"/>
    <mergeCell ref="M119:N119"/>
    <mergeCell ref="H125:P125"/>
    <mergeCell ref="H126:P126"/>
    <mergeCell ref="H127:P127"/>
  </mergeCells>
  <conditionalFormatting sqref="T5">
    <cfRule type="cellIs" dxfId="4" priority="5" operator="greaterThan">
      <formula>85</formula>
    </cfRule>
  </conditionalFormatting>
  <conditionalFormatting sqref="T73">
    <cfRule type="cellIs" dxfId="3" priority="3" operator="greaterThan">
      <formula>55</formula>
    </cfRule>
    <cfRule type="cellIs" dxfId="2" priority="4" operator="between">
      <formula>44.0000001</formula>
      <formula>55</formula>
    </cfRule>
  </conditionalFormatting>
  <conditionalFormatting sqref="T141">
    <cfRule type="cellIs" dxfId="1" priority="1" operator="greaterThan">
      <formula>55</formula>
    </cfRule>
    <cfRule type="cellIs" dxfId="0" priority="2" operator="between">
      <formula>44.0000001</formula>
      <formula>55</formula>
    </cfRule>
  </conditionalFormatting>
  <dataValidations count="2">
    <dataValidation type="list" allowBlank="1" showInputMessage="1" showErrorMessage="1" sqref="M39 M29 M24 M34 M49 M54 M19 M44 M14" xr:uid="{00000000-0002-0000-0300-000000000000}">
      <formula1>$F$94:$F$95</formula1>
    </dataValidation>
    <dataValidation type="list" allowBlank="1" showInputMessage="1" showErrorMessage="1" sqref="M120:M121 M115:M116 M110:M111 M105:M106 M100:M101 M95:M96 M90:M91 M85:M86 M80:M81 M52:M53 M47:M48 M42:M43 M37:M38 M32:M33 M27:M28 M22:M23 M17:M18 M12:M13" xr:uid="{00000000-0002-0000-0300-000001000000}">
      <formula1>$F$160:$F$161</formula1>
    </dataValidation>
  </dataValidations>
  <printOptions horizontalCentered="1"/>
  <pageMargins left="0.23622047244094491" right="0.23622047244094491" top="0.74803149606299213" bottom="0.74803149606299213" header="0.31496062992125984" footer="0.31496062992125984"/>
  <pageSetup scale="88" fitToHeight="0" orientation="portrait" r:id="rId1"/>
  <headerFooter>
    <oddFooter>&amp;LFNEEQ&amp;CPage &amp;P de &amp;N&amp;R&amp;D</oddFooter>
  </headerFooter>
  <rowBreaks count="1" manualBreakCount="1">
    <brk id="74" min="3"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Lire</vt:lpstr>
      <vt:lpstr>Calculette</vt:lpstr>
      <vt:lpstr>Rappel_CI_Réponses</vt:lpstr>
      <vt:lpstr>Rappel_CI</vt:lpstr>
      <vt:lpstr>Sans répéter les titres en H19</vt:lpstr>
      <vt:lpstr>Calculette!Zone_d_impression</vt:lpstr>
      <vt:lpstr>Rappel_CI!Zone_d_impression</vt:lpstr>
      <vt:lpstr>Rappel_CI_Réponses!Zone_d_impression</vt:lpstr>
      <vt:lpstr>'Sans répéter les titres en H19'!Zone_d_impression</vt:lpstr>
    </vt:vector>
  </TitlesOfParts>
  <Company>CSN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Légaré</dc:creator>
  <cp:lastModifiedBy>Mylène Lepage</cp:lastModifiedBy>
  <cp:lastPrinted>2020-02-12T19:01:50Z</cp:lastPrinted>
  <dcterms:created xsi:type="dcterms:W3CDTF">2017-02-01T19:14:42Z</dcterms:created>
  <dcterms:modified xsi:type="dcterms:W3CDTF">2025-03-13T14:35:31Z</dcterms:modified>
</cp:coreProperties>
</file>